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1ca30b15d364c6f/Desktop/INTERNSHIP PROJECT (1)/"/>
    </mc:Choice>
  </mc:AlternateContent>
  <xr:revisionPtr revIDLastSave="0" documentId="14_{471EBF63-7D30-444A-A223-44775A6219EC}" xr6:coauthVersionLast="47" xr6:coauthVersionMax="47" xr10:uidLastSave="{00000000-0000-0000-0000-000000000000}"/>
  <bookViews>
    <workbookView xWindow="-108" yWindow="-108" windowWidth="23256" windowHeight="12456" tabRatio="818" xr2:uid="{B08A3696-3CE7-47AF-85C8-3B4DF99131AF}"/>
  </bookViews>
  <sheets>
    <sheet name="AWL YoY" sheetId="1" r:id="rId1"/>
    <sheet name="AWL QoQ" sheetId="26" r:id="rId2"/>
    <sheet name="AWL segment wise" sheetId="12" r:id="rId3"/>
    <sheet name="AWL DCF" sheetId="9" r:id="rId4"/>
    <sheet name="AWL agri Busniess (RV)" sheetId="20" r:id="rId5"/>
    <sheet name="ITC Ltd segment" sheetId="31" r:id="rId6"/>
    <sheet name="ITC Ltd QoQ " sheetId="5" r:id="rId7"/>
    <sheet name="ITC DCF" sheetId="27" r:id="rId8"/>
    <sheet name="ITC Ltd (RV)" sheetId="21" r:id="rId9"/>
    <sheet name="Gujarat ambuja export QoQ" sheetId="28" r:id="rId10"/>
    <sheet name="Gujarat ambuja export segment" sheetId="15" r:id="rId11"/>
    <sheet name="Gujarat ambuja exports Ltd (RV)" sheetId="23" r:id="rId12"/>
    <sheet name="Gujarat ambuja export DCF" sheetId="29" r:id="rId13"/>
    <sheet name="Zydus wellness YoY" sheetId="8" r:id="rId14"/>
    <sheet name="Zydus wellness QoQ" sheetId="7" r:id="rId15"/>
    <sheet name="Zydus wellness DCF" sheetId="18" r:id="rId16"/>
    <sheet name="Zydus wellness (RV)" sheetId="24" r:id="rId17"/>
    <sheet name="Gokul agro QoQ" sheetId="6" r:id="rId18"/>
    <sheet name="Gokul agro resources segment" sheetId="17" r:id="rId19"/>
    <sheet name="Gokul agro resources DCF" sheetId="30" r:id="rId20"/>
    <sheet name=" Gokul agro resources(RV)" sheetId="22" r:id="rId21"/>
    <sheet name="Dashboard" sheetId="25" r:id="rId22"/>
    <sheet name="Adj Closing share price" sheetId="19" r:id="rId23"/>
    <sheet name="Sheet7" sheetId="32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31" l="1"/>
  <c r="G39" i="31"/>
  <c r="H39" i="31"/>
  <c r="I39" i="31"/>
  <c r="J39" i="31"/>
  <c r="K39" i="31"/>
  <c r="L39" i="31"/>
  <c r="M39" i="31"/>
  <c r="N39" i="31"/>
  <c r="O39" i="31"/>
  <c r="P39" i="31"/>
  <c r="Q39" i="31"/>
  <c r="R39" i="31"/>
  <c r="S39" i="31"/>
  <c r="T39" i="31"/>
  <c r="U39" i="31"/>
  <c r="V39" i="31"/>
  <c r="W39" i="31"/>
  <c r="X39" i="31"/>
  <c r="Y39" i="31"/>
  <c r="Z39" i="31"/>
  <c r="AA39" i="31"/>
  <c r="AB39" i="31"/>
  <c r="AC39" i="31"/>
  <c r="AD39" i="31"/>
  <c r="AE39" i="31"/>
  <c r="AF39" i="31"/>
  <c r="AG39" i="31"/>
  <c r="AH39" i="31"/>
  <c r="AI39" i="31"/>
  <c r="AJ39" i="31"/>
  <c r="AK39" i="31"/>
  <c r="AL39" i="31"/>
  <c r="AM39" i="31"/>
  <c r="AN39" i="31"/>
  <c r="AO39" i="31"/>
  <c r="AP39" i="31"/>
  <c r="AQ39" i="31"/>
  <c r="AR39" i="31"/>
  <c r="AS39" i="31"/>
  <c r="AT39" i="31"/>
  <c r="AU39" i="31"/>
  <c r="AV39" i="31"/>
  <c r="AW39" i="31"/>
  <c r="E39" i="31"/>
  <c r="AB18" i="26"/>
  <c r="AX52" i="5"/>
  <c r="AX50" i="5"/>
  <c r="BC57" i="26"/>
  <c r="BA55" i="26" l="1"/>
  <c r="BA52" i="26"/>
  <c r="BA50" i="26" s="1"/>
  <c r="T16" i="26"/>
  <c r="E6" i="25"/>
  <c r="AN35" i="26"/>
  <c r="AN25" i="26"/>
  <c r="AR72" i="26"/>
  <c r="AJ72" i="26"/>
  <c r="AB72" i="26"/>
  <c r="T72" i="26"/>
  <c r="L72" i="26"/>
  <c r="K120" i="7"/>
  <c r="D96" i="25" s="1"/>
  <c r="H96" i="25"/>
  <c r="G96" i="25"/>
  <c r="G97" i="25"/>
  <c r="F96" i="25"/>
  <c r="E96" i="25"/>
  <c r="H95" i="25"/>
  <c r="G95" i="25"/>
  <c r="F95" i="25"/>
  <c r="E95" i="25"/>
  <c r="H94" i="25"/>
  <c r="G94" i="25"/>
  <c r="F94" i="25"/>
  <c r="E94" i="25"/>
  <c r="H93" i="25"/>
  <c r="H97" i="25" s="1"/>
  <c r="G93" i="25"/>
  <c r="F93" i="25"/>
  <c r="E93" i="25"/>
  <c r="D95" i="25"/>
  <c r="D94" i="25"/>
  <c r="D93" i="25"/>
  <c r="H86" i="25"/>
  <c r="G86" i="25"/>
  <c r="F86" i="25"/>
  <c r="E86" i="25"/>
  <c r="H85" i="25"/>
  <c r="G85" i="25"/>
  <c r="F85" i="25"/>
  <c r="E85" i="25"/>
  <c r="H84" i="25"/>
  <c r="G84" i="25"/>
  <c r="F84" i="25"/>
  <c r="E84" i="25"/>
  <c r="H83" i="25"/>
  <c r="H87" i="25" s="1"/>
  <c r="G83" i="25"/>
  <c r="F83" i="25"/>
  <c r="E83" i="25"/>
  <c r="D86" i="25"/>
  <c r="D85" i="25"/>
  <c r="D84" i="25"/>
  <c r="D83" i="25"/>
  <c r="D87" i="25"/>
  <c r="E77" i="25"/>
  <c r="F77" i="25"/>
  <c r="G77" i="25"/>
  <c r="H77" i="25"/>
  <c r="D77" i="25"/>
  <c r="H76" i="25"/>
  <c r="G76" i="25"/>
  <c r="F76" i="25"/>
  <c r="E76" i="25"/>
  <c r="D76" i="25"/>
  <c r="H75" i="25"/>
  <c r="G75" i="25"/>
  <c r="F75" i="25"/>
  <c r="E75" i="25"/>
  <c r="D75" i="25"/>
  <c r="H74" i="25"/>
  <c r="G74" i="25"/>
  <c r="F74" i="25"/>
  <c r="E74" i="25"/>
  <c r="D74" i="25"/>
  <c r="H73" i="25"/>
  <c r="G73" i="25"/>
  <c r="F73" i="25"/>
  <c r="E73" i="25"/>
  <c r="D73" i="25"/>
  <c r="H65" i="25"/>
  <c r="G65" i="25"/>
  <c r="F65" i="25"/>
  <c r="E65" i="25"/>
  <c r="H64" i="25"/>
  <c r="G64" i="25"/>
  <c r="F64" i="25"/>
  <c r="E64" i="25"/>
  <c r="H63" i="25"/>
  <c r="G63" i="25"/>
  <c r="F63" i="25"/>
  <c r="E63" i="25"/>
  <c r="H62" i="25"/>
  <c r="G62" i="25"/>
  <c r="G66" i="25" s="1"/>
  <c r="F62" i="25"/>
  <c r="E62" i="25"/>
  <c r="D66" i="25"/>
  <c r="H66" i="25"/>
  <c r="F66" i="25"/>
  <c r="E66" i="25"/>
  <c r="D65" i="25"/>
  <c r="D64" i="25"/>
  <c r="D63" i="25"/>
  <c r="D62" i="25"/>
  <c r="H54" i="25"/>
  <c r="H55" i="25" s="1"/>
  <c r="G54" i="25"/>
  <c r="F54" i="25"/>
  <c r="E54" i="25"/>
  <c r="H53" i="25"/>
  <c r="G53" i="25"/>
  <c r="F53" i="25"/>
  <c r="E53" i="25"/>
  <c r="H52" i="25"/>
  <c r="G52" i="25"/>
  <c r="F52" i="25"/>
  <c r="E52" i="25"/>
  <c r="H51" i="25"/>
  <c r="G51" i="25"/>
  <c r="F51" i="25"/>
  <c r="E51" i="25"/>
  <c r="D54" i="25"/>
  <c r="D53" i="25"/>
  <c r="D52" i="25"/>
  <c r="D51" i="25"/>
  <c r="D55" i="25"/>
  <c r="G55" i="25"/>
  <c r="F55" i="25"/>
  <c r="D44" i="25"/>
  <c r="H43" i="25"/>
  <c r="H44" i="25" s="1"/>
  <c r="G43" i="25"/>
  <c r="F43" i="25"/>
  <c r="E43" i="25"/>
  <c r="H42" i="25"/>
  <c r="G42" i="25"/>
  <c r="F42" i="25"/>
  <c r="E42" i="25"/>
  <c r="H41" i="25"/>
  <c r="G41" i="25"/>
  <c r="F41" i="25"/>
  <c r="E41" i="25"/>
  <c r="H40" i="25"/>
  <c r="G40" i="25"/>
  <c r="F40" i="25"/>
  <c r="E40" i="25"/>
  <c r="D43" i="25"/>
  <c r="D42" i="25"/>
  <c r="D41" i="25"/>
  <c r="D40" i="25"/>
  <c r="G44" i="25"/>
  <c r="E44" i="25"/>
  <c r="H33" i="25"/>
  <c r="G33" i="25"/>
  <c r="F33" i="25"/>
  <c r="E33" i="25"/>
  <c r="D33" i="25"/>
  <c r="H32" i="25"/>
  <c r="G32" i="25"/>
  <c r="F32" i="25"/>
  <c r="E32" i="25"/>
  <c r="H31" i="25"/>
  <c r="G31" i="25"/>
  <c r="F31" i="25"/>
  <c r="E31" i="25"/>
  <c r="H30" i="25"/>
  <c r="G30" i="25"/>
  <c r="F30" i="25"/>
  <c r="E30" i="25"/>
  <c r="D32" i="25"/>
  <c r="D31" i="25"/>
  <c r="D30" i="25"/>
  <c r="E22" i="25"/>
  <c r="F22" i="25"/>
  <c r="G22" i="25"/>
  <c r="H22" i="25"/>
  <c r="D22" i="25"/>
  <c r="H21" i="25"/>
  <c r="G21" i="25"/>
  <c r="F21" i="25"/>
  <c r="E21" i="25"/>
  <c r="D21" i="25"/>
  <c r="H20" i="25"/>
  <c r="G20" i="25"/>
  <c r="F20" i="25"/>
  <c r="E20" i="25"/>
  <c r="D20" i="25"/>
  <c r="H19" i="25"/>
  <c r="G19" i="25"/>
  <c r="F19" i="25"/>
  <c r="E19" i="25"/>
  <c r="G8" i="25"/>
  <c r="D19" i="25"/>
  <c r="H29" i="25"/>
  <c r="G29" i="25"/>
  <c r="F29" i="25"/>
  <c r="E29" i="25"/>
  <c r="D29" i="25"/>
  <c r="H18" i="25"/>
  <c r="G18" i="25"/>
  <c r="F18" i="25"/>
  <c r="E18" i="25"/>
  <c r="D18" i="25"/>
  <c r="E11" i="25"/>
  <c r="F11" i="25"/>
  <c r="G11" i="25"/>
  <c r="H11" i="25"/>
  <c r="D11" i="25"/>
  <c r="H10" i="25"/>
  <c r="G10" i="25"/>
  <c r="F10" i="25"/>
  <c r="E10" i="25"/>
  <c r="D10" i="25"/>
  <c r="G9" i="25"/>
  <c r="F9" i="25"/>
  <c r="H9" i="25"/>
  <c r="E9" i="25"/>
  <c r="D9" i="25"/>
  <c r="H8" i="25"/>
  <c r="F8" i="25"/>
  <c r="E8" i="25"/>
  <c r="DT16" i="6"/>
  <c r="DS15" i="6"/>
  <c r="DQ15" i="6"/>
  <c r="DO15" i="6"/>
  <c r="DL16" i="6"/>
  <c r="DK15" i="6"/>
  <c r="DI15" i="6"/>
  <c r="DG15" i="6"/>
  <c r="DD16" i="6"/>
  <c r="DC15" i="6"/>
  <c r="DA15" i="6"/>
  <c r="CY15" i="6"/>
  <c r="CV16" i="6"/>
  <c r="CU15" i="6"/>
  <c r="CS15" i="6"/>
  <c r="CQ15" i="6"/>
  <c r="CN16" i="6"/>
  <c r="CM15" i="6"/>
  <c r="CK15" i="6"/>
  <c r="CI15" i="6"/>
  <c r="CF16" i="6"/>
  <c r="CE15" i="6"/>
  <c r="CC15" i="6"/>
  <c r="CA15" i="6"/>
  <c r="BX16" i="6"/>
  <c r="BW15" i="6"/>
  <c r="BU15" i="6"/>
  <c r="BS15" i="6"/>
  <c r="BP16" i="6"/>
  <c r="BO15" i="6"/>
  <c r="BM15" i="6"/>
  <c r="BK15" i="6"/>
  <c r="BH16" i="6"/>
  <c r="BG15" i="6"/>
  <c r="BE15" i="6"/>
  <c r="BC15" i="6"/>
  <c r="AZ16" i="6"/>
  <c r="AY15" i="6"/>
  <c r="AW15" i="6"/>
  <c r="AU15" i="6"/>
  <c r="AR16" i="6"/>
  <c r="AQ15" i="6"/>
  <c r="AO15" i="6"/>
  <c r="AM15" i="6"/>
  <c r="AJ16" i="6"/>
  <c r="AI15" i="6"/>
  <c r="AG15" i="6"/>
  <c r="AE15" i="6"/>
  <c r="AB16" i="6"/>
  <c r="AA15" i="6"/>
  <c r="Y15" i="6"/>
  <c r="W15" i="6"/>
  <c r="T16" i="6"/>
  <c r="S15" i="6"/>
  <c r="Q15" i="6"/>
  <c r="O15" i="6"/>
  <c r="D8" i="25"/>
  <c r="H7" i="25"/>
  <c r="G7" i="25"/>
  <c r="F7" i="25"/>
  <c r="E7" i="25"/>
  <c r="D7" i="25"/>
  <c r="D6" i="25"/>
  <c r="D12" i="25" s="1"/>
  <c r="K86" i="7"/>
  <c r="K84" i="7"/>
  <c r="AU121" i="28"/>
  <c r="AQ121" i="28"/>
  <c r="AM121" i="28"/>
  <c r="AI121" i="28"/>
  <c r="AE121" i="28"/>
  <c r="AA121" i="28"/>
  <c r="W121" i="28"/>
  <c r="S121" i="28"/>
  <c r="O121" i="28"/>
  <c r="AU93" i="28"/>
  <c r="AQ93" i="28"/>
  <c r="AM93" i="28"/>
  <c r="AI93" i="28"/>
  <c r="AE93" i="28"/>
  <c r="AA93" i="28"/>
  <c r="W93" i="28"/>
  <c r="S93" i="28"/>
  <c r="O93" i="28"/>
  <c r="K93" i="28"/>
  <c r="AU87" i="28"/>
  <c r="AQ87" i="28"/>
  <c r="AM87" i="28"/>
  <c r="AI87" i="28"/>
  <c r="AE87" i="28"/>
  <c r="AA87" i="28"/>
  <c r="W87" i="28"/>
  <c r="S87" i="28"/>
  <c r="O87" i="28"/>
  <c r="AU85" i="28"/>
  <c r="AQ85" i="28"/>
  <c r="AM85" i="28"/>
  <c r="AI85" i="28"/>
  <c r="AE85" i="28"/>
  <c r="AA85" i="28"/>
  <c r="W85" i="28"/>
  <c r="S85" i="28"/>
  <c r="O85" i="28"/>
  <c r="K121" i="28"/>
  <c r="K87" i="28"/>
  <c r="K85" i="28"/>
  <c r="G124" i="5"/>
  <c r="G89" i="5"/>
  <c r="G91" i="5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AI34" i="28"/>
  <c r="AJ34" i="28"/>
  <c r="AK34" i="28"/>
  <c r="AL34" i="28"/>
  <c r="AM34" i="28"/>
  <c r="AN34" i="28"/>
  <c r="AO34" i="28"/>
  <c r="AP34" i="28"/>
  <c r="AQ34" i="28"/>
  <c r="AR34" i="28"/>
  <c r="AS34" i="28"/>
  <c r="AT34" i="28"/>
  <c r="AU34" i="28"/>
  <c r="AV34" i="28"/>
  <c r="AW34" i="28"/>
  <c r="E34" i="28"/>
  <c r="DT16" i="28"/>
  <c r="DS15" i="28"/>
  <c r="DQ15" i="28"/>
  <c r="DO15" i="28"/>
  <c r="DL16" i="28"/>
  <c r="DK15" i="28"/>
  <c r="DI15" i="28"/>
  <c r="DG15" i="28"/>
  <c r="DD16" i="28"/>
  <c r="DC15" i="28"/>
  <c r="DA15" i="28"/>
  <c r="CY15" i="28"/>
  <c r="CV16" i="28"/>
  <c r="CU15" i="28"/>
  <c r="CS15" i="28"/>
  <c r="CQ15" i="28"/>
  <c r="CN16" i="28"/>
  <c r="CM15" i="28"/>
  <c r="CK15" i="28"/>
  <c r="CI15" i="28"/>
  <c r="CF16" i="28"/>
  <c r="CE15" i="28"/>
  <c r="CC15" i="28"/>
  <c r="CA15" i="28"/>
  <c r="BX16" i="28"/>
  <c r="BW15" i="28"/>
  <c r="BU15" i="28"/>
  <c r="BS15" i="28"/>
  <c r="BP16" i="28"/>
  <c r="BO15" i="28"/>
  <c r="BM15" i="28"/>
  <c r="BK15" i="28"/>
  <c r="BH16" i="28"/>
  <c r="BG15" i="28"/>
  <c r="BE15" i="28"/>
  <c r="BC15" i="28"/>
  <c r="AZ16" i="28"/>
  <c r="AY15" i="28"/>
  <c r="AW15" i="28"/>
  <c r="AU15" i="28"/>
  <c r="AR16" i="28"/>
  <c r="AQ15" i="28"/>
  <c r="AO15" i="28"/>
  <c r="AM15" i="28"/>
  <c r="AJ16" i="28"/>
  <c r="AI15" i="28"/>
  <c r="AG15" i="28"/>
  <c r="AE15" i="28"/>
  <c r="AB16" i="28"/>
  <c r="AA15" i="28"/>
  <c r="Y15" i="28"/>
  <c r="W15" i="28"/>
  <c r="T16" i="28"/>
  <c r="S15" i="28"/>
  <c r="Q15" i="28"/>
  <c r="O15" i="28"/>
  <c r="K15" i="28"/>
  <c r="I15" i="28"/>
  <c r="G15" i="28"/>
  <c r="AU131" i="5"/>
  <c r="AQ131" i="5"/>
  <c r="AM131" i="5"/>
  <c r="AI131" i="5"/>
  <c r="AE131" i="5"/>
  <c r="AA131" i="5"/>
  <c r="W131" i="5"/>
  <c r="S131" i="5"/>
  <c r="O131" i="5"/>
  <c r="K131" i="5"/>
  <c r="AU124" i="5"/>
  <c r="AQ124" i="5"/>
  <c r="AM124" i="5"/>
  <c r="AI124" i="5"/>
  <c r="AE124" i="5"/>
  <c r="AA124" i="5"/>
  <c r="W124" i="5"/>
  <c r="S124" i="5"/>
  <c r="O124" i="5"/>
  <c r="K124" i="5"/>
  <c r="AU97" i="5"/>
  <c r="AQ97" i="5"/>
  <c r="AM97" i="5"/>
  <c r="AI97" i="5"/>
  <c r="AE97" i="5"/>
  <c r="AA97" i="5"/>
  <c r="W97" i="5"/>
  <c r="S97" i="5"/>
  <c r="O97" i="5"/>
  <c r="K97" i="5"/>
  <c r="K91" i="5"/>
  <c r="O91" i="5"/>
  <c r="S91" i="5"/>
  <c r="W91" i="5"/>
  <c r="AA91" i="5"/>
  <c r="AE91" i="5"/>
  <c r="AI91" i="5"/>
  <c r="AM91" i="5"/>
  <c r="AQ91" i="5"/>
  <c r="AU91" i="5"/>
  <c r="K89" i="5"/>
  <c r="O89" i="5"/>
  <c r="S89" i="5"/>
  <c r="W89" i="5"/>
  <c r="AA89" i="5"/>
  <c r="AE89" i="5"/>
  <c r="AI89" i="5"/>
  <c r="AM89" i="5"/>
  <c r="AQ89" i="5"/>
  <c r="AU89" i="5"/>
  <c r="G131" i="5"/>
  <c r="G97" i="5"/>
  <c r="F97" i="25" l="1"/>
  <c r="E97" i="25"/>
  <c r="D97" i="25"/>
  <c r="F87" i="25"/>
  <c r="E87" i="25"/>
  <c r="G87" i="25"/>
  <c r="E55" i="25"/>
  <c r="F44" i="25"/>
  <c r="I40" i="1" l="1"/>
  <c r="M57" i="26"/>
  <c r="F62" i="1"/>
  <c r="E64" i="1"/>
  <c r="L50" i="26"/>
  <c r="L57" i="26"/>
  <c r="M50" i="26"/>
  <c r="M55" i="26" s="1"/>
  <c r="L55" i="26"/>
  <c r="L31" i="26"/>
  <c r="L34" i="26"/>
  <c r="L25" i="26"/>
  <c r="L35" i="26" s="1"/>
  <c r="L24" i="26"/>
  <c r="L22" i="26"/>
  <c r="L20" i="26"/>
  <c r="L18" i="26"/>
  <c r="M14" i="26"/>
  <c r="Q15" i="7"/>
  <c r="K15" i="7"/>
  <c r="E66" i="28"/>
  <c r="E57" i="28"/>
  <c r="E50" i="28"/>
  <c r="E55" i="28" s="1"/>
  <c r="E31" i="28"/>
  <c r="E22" i="28"/>
  <c r="E20" i="28"/>
  <c r="E17" i="28"/>
  <c r="E18" i="28" s="1"/>
  <c r="E14" i="28"/>
  <c r="F66" i="28"/>
  <c r="F57" i="28"/>
  <c r="F50" i="28"/>
  <c r="F33" i="28"/>
  <c r="F31" i="28"/>
  <c r="F30" i="28"/>
  <c r="F22" i="28"/>
  <c r="F20" i="28"/>
  <c r="F17" i="28"/>
  <c r="F18" i="28" s="1"/>
  <c r="F14" i="28"/>
  <c r="G60" i="28"/>
  <c r="G56" i="28"/>
  <c r="G52" i="28"/>
  <c r="G47" i="28"/>
  <c r="G46" i="28"/>
  <c r="G45" i="28"/>
  <c r="G43" i="28"/>
  <c r="G41" i="28"/>
  <c r="G37" i="28"/>
  <c r="G32" i="28"/>
  <c r="G29" i="28"/>
  <c r="G27" i="28"/>
  <c r="G23" i="28"/>
  <c r="G21" i="28"/>
  <c r="G19" i="28"/>
  <c r="G20" i="28" s="1"/>
  <c r="G13" i="28"/>
  <c r="I60" i="28"/>
  <c r="I56" i="28"/>
  <c r="I52" i="28"/>
  <c r="I50" i="28" s="1"/>
  <c r="I47" i="28"/>
  <c r="I46" i="28"/>
  <c r="I45" i="28"/>
  <c r="I43" i="28"/>
  <c r="I41" i="28"/>
  <c r="I37" i="28"/>
  <c r="I32" i="28"/>
  <c r="I29" i="28"/>
  <c r="I27" i="28"/>
  <c r="I23" i="28"/>
  <c r="I21" i="28"/>
  <c r="I19" i="28"/>
  <c r="I13" i="28"/>
  <c r="H71" i="28"/>
  <c r="H70" i="28"/>
  <c r="H66" i="28"/>
  <c r="K146" i="28"/>
  <c r="K140" i="28"/>
  <c r="K120" i="28"/>
  <c r="K130" i="28" s="1"/>
  <c r="K101" i="28"/>
  <c r="K112" i="28" s="1"/>
  <c r="K81" i="28"/>
  <c r="K95" i="28" s="1"/>
  <c r="J71" i="28"/>
  <c r="J70" i="28"/>
  <c r="J66" i="28"/>
  <c r="M71" i="28"/>
  <c r="M70" i="28"/>
  <c r="M66" i="28"/>
  <c r="O140" i="28"/>
  <c r="O146" i="28"/>
  <c r="O120" i="28"/>
  <c r="O130" i="28" s="1"/>
  <c r="O101" i="28"/>
  <c r="O112" i="28" s="1"/>
  <c r="O81" i="28"/>
  <c r="O95" i="28" s="1"/>
  <c r="N66" i="28"/>
  <c r="P66" i="28"/>
  <c r="S146" i="28"/>
  <c r="S140" i="28"/>
  <c r="S120" i="28"/>
  <c r="S130" i="28" s="1"/>
  <c r="S101" i="28"/>
  <c r="S112" i="28" s="1"/>
  <c r="S81" i="28"/>
  <c r="S95" i="28" s="1"/>
  <c r="R66" i="28"/>
  <c r="U66" i="28"/>
  <c r="W146" i="28"/>
  <c r="W140" i="28"/>
  <c r="W120" i="28"/>
  <c r="W130" i="28" s="1"/>
  <c r="W101" i="28"/>
  <c r="W112" i="28" s="1"/>
  <c r="W81" i="28"/>
  <c r="W95" i="28" s="1"/>
  <c r="V66" i="28"/>
  <c r="X66" i="28"/>
  <c r="AA146" i="28"/>
  <c r="AA140" i="28"/>
  <c r="AA120" i="28"/>
  <c r="AA130" i="28" s="1"/>
  <c r="AA101" i="28"/>
  <c r="AA112" i="28" s="1"/>
  <c r="AA81" i="28"/>
  <c r="AA95" i="28" s="1"/>
  <c r="Z66" i="28"/>
  <c r="AC66" i="28"/>
  <c r="AE146" i="28"/>
  <c r="AE140" i="28"/>
  <c r="AE120" i="28"/>
  <c r="AE130" i="28" s="1"/>
  <c r="AE101" i="28"/>
  <c r="AE112" i="28" s="1"/>
  <c r="AE81" i="28"/>
  <c r="AE95" i="28" s="1"/>
  <c r="AD66" i="28"/>
  <c r="AF66" i="28"/>
  <c r="AH66" i="28"/>
  <c r="AK50" i="28"/>
  <c r="AL50" i="28"/>
  <c r="AL55" i="28" s="1"/>
  <c r="AN50" i="28"/>
  <c r="AP50" i="28"/>
  <c r="AS50" i="28"/>
  <c r="AT50" i="28"/>
  <c r="AV50" i="28"/>
  <c r="AV55" i="28" s="1"/>
  <c r="AH50" i="28"/>
  <c r="AH17" i="28"/>
  <c r="AH25" i="28" s="1"/>
  <c r="AK66" i="28"/>
  <c r="AM140" i="28"/>
  <c r="AL66" i="28"/>
  <c r="AN66" i="28"/>
  <c r="AQ140" i="28"/>
  <c r="AQ146" i="28"/>
  <c r="AQ120" i="28"/>
  <c r="AQ130" i="28" s="1"/>
  <c r="AQ101" i="28"/>
  <c r="AQ112" i="28" s="1"/>
  <c r="AQ81" i="28"/>
  <c r="AQ95" i="28" s="1"/>
  <c r="AP66" i="28"/>
  <c r="AS66" i="28"/>
  <c r="AU140" i="28"/>
  <c r="AT66" i="28"/>
  <c r="AV66" i="28"/>
  <c r="L62" i="31"/>
  <c r="K62" i="31"/>
  <c r="I62" i="31"/>
  <c r="G62" i="31"/>
  <c r="L61" i="31"/>
  <c r="K61" i="31"/>
  <c r="I61" i="31"/>
  <c r="G61" i="31"/>
  <c r="F60" i="31"/>
  <c r="F63" i="31" s="1"/>
  <c r="L59" i="31"/>
  <c r="K59" i="31"/>
  <c r="I59" i="31"/>
  <c r="G59" i="31"/>
  <c r="L58" i="31"/>
  <c r="K58" i="31"/>
  <c r="I58" i="31"/>
  <c r="G58" i="31"/>
  <c r="L57" i="31"/>
  <c r="K57" i="31"/>
  <c r="I57" i="31"/>
  <c r="G57" i="31"/>
  <c r="L56" i="31"/>
  <c r="K56" i="31"/>
  <c r="I56" i="31"/>
  <c r="G56" i="31"/>
  <c r="J55" i="31"/>
  <c r="J60" i="31" s="1"/>
  <c r="J63" i="31" s="1"/>
  <c r="H55" i="31"/>
  <c r="H60" i="31" s="1"/>
  <c r="H63" i="31" s="1"/>
  <c r="F55" i="31"/>
  <c r="E55" i="31"/>
  <c r="E60" i="31" s="1"/>
  <c r="E63" i="31" s="1"/>
  <c r="L54" i="31"/>
  <c r="K54" i="31"/>
  <c r="I54" i="31"/>
  <c r="G54" i="31"/>
  <c r="L53" i="31"/>
  <c r="K53" i="31"/>
  <c r="I53" i="31"/>
  <c r="G53" i="31"/>
  <c r="L50" i="31"/>
  <c r="K50" i="31"/>
  <c r="I50" i="31"/>
  <c r="G50" i="31"/>
  <c r="L49" i="31"/>
  <c r="K49" i="31"/>
  <c r="I49" i="31"/>
  <c r="G49" i="31"/>
  <c r="L47" i="31"/>
  <c r="K47" i="31"/>
  <c r="I47" i="31"/>
  <c r="G47" i="31"/>
  <c r="L46" i="31"/>
  <c r="K46" i="31"/>
  <c r="I46" i="31"/>
  <c r="G46" i="31"/>
  <c r="L45" i="31"/>
  <c r="K45" i="31"/>
  <c r="I45" i="31"/>
  <c r="G45" i="31"/>
  <c r="L44" i="31"/>
  <c r="K44" i="31"/>
  <c r="I44" i="31"/>
  <c r="G44" i="31"/>
  <c r="J43" i="31"/>
  <c r="J48" i="31" s="1"/>
  <c r="J51" i="31" s="1"/>
  <c r="H43" i="31"/>
  <c r="H48" i="31" s="1"/>
  <c r="H51" i="31" s="1"/>
  <c r="F43" i="31"/>
  <c r="F48" i="31" s="1"/>
  <c r="F51" i="31" s="1"/>
  <c r="E43" i="31"/>
  <c r="E48" i="31" s="1"/>
  <c r="E51" i="31" s="1"/>
  <c r="L42" i="31"/>
  <c r="K42" i="31"/>
  <c r="I42" i="31"/>
  <c r="G42" i="31"/>
  <c r="L41" i="31"/>
  <c r="L43" i="31" s="1"/>
  <c r="K41" i="31"/>
  <c r="I41" i="31"/>
  <c r="G41" i="31"/>
  <c r="L37" i="31"/>
  <c r="K37" i="31"/>
  <c r="I37" i="31"/>
  <c r="G37" i="31"/>
  <c r="L36" i="31"/>
  <c r="K36" i="31"/>
  <c r="I36" i="31"/>
  <c r="G36" i="31"/>
  <c r="L35" i="31"/>
  <c r="K35" i="31"/>
  <c r="I35" i="31"/>
  <c r="G35" i="31"/>
  <c r="L34" i="31"/>
  <c r="K34" i="31"/>
  <c r="I34" i="31"/>
  <c r="G34" i="31"/>
  <c r="L32" i="31"/>
  <c r="K32" i="31"/>
  <c r="I32" i="31"/>
  <c r="G32" i="31"/>
  <c r="L31" i="31"/>
  <c r="K31" i="31"/>
  <c r="I31" i="31"/>
  <c r="G31" i="31"/>
  <c r="L30" i="31"/>
  <c r="K30" i="31"/>
  <c r="I30" i="31"/>
  <c r="G30" i="31"/>
  <c r="L29" i="31"/>
  <c r="K29" i="31"/>
  <c r="I29" i="31"/>
  <c r="G29" i="31"/>
  <c r="J28" i="31"/>
  <c r="J33" i="31" s="1"/>
  <c r="J38" i="31" s="1"/>
  <c r="H28" i="31"/>
  <c r="H33" i="31" s="1"/>
  <c r="H38" i="31" s="1"/>
  <c r="F28" i="31"/>
  <c r="F33" i="31" s="1"/>
  <c r="F38" i="31" s="1"/>
  <c r="E28" i="31"/>
  <c r="E33" i="31" s="1"/>
  <c r="E38" i="31" s="1"/>
  <c r="L27" i="31"/>
  <c r="K27" i="31"/>
  <c r="I27" i="31"/>
  <c r="G27" i="31"/>
  <c r="L26" i="31"/>
  <c r="K26" i="31"/>
  <c r="I26" i="31"/>
  <c r="G26" i="31"/>
  <c r="G28" i="31" s="1"/>
  <c r="L23" i="31"/>
  <c r="K23" i="31"/>
  <c r="I23" i="31"/>
  <c r="G23" i="31"/>
  <c r="L20" i="31"/>
  <c r="K20" i="31"/>
  <c r="I20" i="31"/>
  <c r="G20" i="31"/>
  <c r="L19" i="31"/>
  <c r="K19" i="31"/>
  <c r="I19" i="31"/>
  <c r="G19" i="31"/>
  <c r="L18" i="31"/>
  <c r="K18" i="31"/>
  <c r="I18" i="31"/>
  <c r="G18" i="31"/>
  <c r="L17" i="31"/>
  <c r="K17" i="31"/>
  <c r="I17" i="31"/>
  <c r="G17" i="31"/>
  <c r="J16" i="31"/>
  <c r="H16" i="31"/>
  <c r="F16" i="31"/>
  <c r="E16" i="31"/>
  <c r="L15" i="31"/>
  <c r="K15" i="31"/>
  <c r="I15" i="31"/>
  <c r="I16" i="31" s="1"/>
  <c r="G15" i="31"/>
  <c r="L14" i="31"/>
  <c r="K14" i="31"/>
  <c r="I14" i="31"/>
  <c r="G14" i="31"/>
  <c r="T62" i="31"/>
  <c r="S62" i="31"/>
  <c r="Q62" i="31"/>
  <c r="O62" i="31"/>
  <c r="T61" i="31"/>
  <c r="S61" i="31"/>
  <c r="Q61" i="31"/>
  <c r="O61" i="31"/>
  <c r="T59" i="31"/>
  <c r="S59" i="31"/>
  <c r="Q59" i="31"/>
  <c r="O59" i="31"/>
  <c r="T58" i="31"/>
  <c r="S58" i="31"/>
  <c r="Q58" i="31"/>
  <c r="O58" i="31"/>
  <c r="T57" i="31"/>
  <c r="S57" i="31"/>
  <c r="Q57" i="31"/>
  <c r="O57" i="31"/>
  <c r="T56" i="31"/>
  <c r="S56" i="31"/>
  <c r="Q56" i="31"/>
  <c r="O56" i="31"/>
  <c r="R55" i="31"/>
  <c r="R60" i="31" s="1"/>
  <c r="R63" i="31" s="1"/>
  <c r="P55" i="31"/>
  <c r="P60" i="31" s="1"/>
  <c r="P63" i="31" s="1"/>
  <c r="N55" i="31"/>
  <c r="N60" i="31" s="1"/>
  <c r="N63" i="31" s="1"/>
  <c r="M55" i="31"/>
  <c r="M60" i="31" s="1"/>
  <c r="M63" i="31" s="1"/>
  <c r="T54" i="31"/>
  <c r="S54" i="31"/>
  <c r="Q54" i="31"/>
  <c r="O54" i="31"/>
  <c r="T53" i="31"/>
  <c r="S53" i="31"/>
  <c r="Q53" i="31"/>
  <c r="O53" i="31"/>
  <c r="T50" i="31"/>
  <c r="S50" i="31"/>
  <c r="Q50" i="31"/>
  <c r="O50" i="31"/>
  <c r="T49" i="31"/>
  <c r="S49" i="31"/>
  <c r="Q49" i="31"/>
  <c r="O49" i="31"/>
  <c r="T47" i="31"/>
  <c r="S47" i="31"/>
  <c r="Q47" i="31"/>
  <c r="O47" i="31"/>
  <c r="T46" i="31"/>
  <c r="S46" i="31"/>
  <c r="Q46" i="31"/>
  <c r="O46" i="31"/>
  <c r="T45" i="31"/>
  <c r="S45" i="31"/>
  <c r="Q45" i="31"/>
  <c r="O45" i="31"/>
  <c r="T44" i="31"/>
  <c r="S44" i="31"/>
  <c r="Q44" i="31"/>
  <c r="O44" i="31"/>
  <c r="R43" i="31"/>
  <c r="R48" i="31" s="1"/>
  <c r="R51" i="31" s="1"/>
  <c r="P43" i="31"/>
  <c r="P48" i="31" s="1"/>
  <c r="P51" i="31" s="1"/>
  <c r="N43" i="31"/>
  <c r="N48" i="31" s="1"/>
  <c r="N51" i="31" s="1"/>
  <c r="M43" i="31"/>
  <c r="M48" i="31" s="1"/>
  <c r="M51" i="31" s="1"/>
  <c r="T42" i="31"/>
  <c r="S42" i="31"/>
  <c r="Q42" i="31"/>
  <c r="O42" i="31"/>
  <c r="T41" i="31"/>
  <c r="S41" i="31"/>
  <c r="Q41" i="31"/>
  <c r="O41" i="31"/>
  <c r="T37" i="31"/>
  <c r="S37" i="31"/>
  <c r="Q37" i="31"/>
  <c r="O37" i="31"/>
  <c r="T36" i="31"/>
  <c r="S36" i="31"/>
  <c r="Q36" i="31"/>
  <c r="O36" i="31"/>
  <c r="T35" i="31"/>
  <c r="S35" i="31"/>
  <c r="Q35" i="31"/>
  <c r="O35" i="31"/>
  <c r="T34" i="31"/>
  <c r="S34" i="31"/>
  <c r="Q34" i="31"/>
  <c r="O34" i="31"/>
  <c r="T32" i="31"/>
  <c r="S32" i="31"/>
  <c r="Q32" i="31"/>
  <c r="O32" i="31"/>
  <c r="T31" i="31"/>
  <c r="S31" i="31"/>
  <c r="Q31" i="31"/>
  <c r="O31" i="31"/>
  <c r="T30" i="31"/>
  <c r="S30" i="31"/>
  <c r="Q30" i="31"/>
  <c r="O30" i="31"/>
  <c r="T29" i="31"/>
  <c r="S29" i="31"/>
  <c r="Q29" i="31"/>
  <c r="O29" i="31"/>
  <c r="R28" i="31"/>
  <c r="R33" i="31" s="1"/>
  <c r="R38" i="31" s="1"/>
  <c r="P28" i="31"/>
  <c r="P33" i="31" s="1"/>
  <c r="P38" i="31" s="1"/>
  <c r="N28" i="31"/>
  <c r="N33" i="31" s="1"/>
  <c r="N38" i="31" s="1"/>
  <c r="M28" i="31"/>
  <c r="M33" i="31" s="1"/>
  <c r="M38" i="31" s="1"/>
  <c r="T27" i="31"/>
  <c r="S27" i="31"/>
  <c r="Q27" i="31"/>
  <c r="O27" i="31"/>
  <c r="T26" i="31"/>
  <c r="S26" i="31"/>
  <c r="Q26" i="31"/>
  <c r="O26" i="31"/>
  <c r="T23" i="31"/>
  <c r="S23" i="31"/>
  <c r="Q23" i="31"/>
  <c r="O23" i="31"/>
  <c r="T20" i="31"/>
  <c r="S20" i="31"/>
  <c r="Q20" i="31"/>
  <c r="O20" i="31"/>
  <c r="T19" i="31"/>
  <c r="S19" i="31"/>
  <c r="Q19" i="31"/>
  <c r="O19" i="31"/>
  <c r="T18" i="31"/>
  <c r="S18" i="31"/>
  <c r="Q18" i="31"/>
  <c r="O18" i="31"/>
  <c r="T17" i="31"/>
  <c r="S17" i="31"/>
  <c r="Q17" i="31"/>
  <c r="O17" i="31"/>
  <c r="R16" i="31"/>
  <c r="R21" i="31" s="1"/>
  <c r="R24" i="31" s="1"/>
  <c r="R22" i="31" s="1"/>
  <c r="P16" i="31"/>
  <c r="P21" i="31" s="1"/>
  <c r="P24" i="31" s="1"/>
  <c r="P22" i="31" s="1"/>
  <c r="N16" i="31"/>
  <c r="N21" i="31" s="1"/>
  <c r="N24" i="31" s="1"/>
  <c r="N22" i="31" s="1"/>
  <c r="M16" i="31"/>
  <c r="M21" i="31" s="1"/>
  <c r="M24" i="31" s="1"/>
  <c r="M22" i="31" s="1"/>
  <c r="T15" i="31"/>
  <c r="S15" i="31"/>
  <c r="Q15" i="31"/>
  <c r="O15" i="31"/>
  <c r="T14" i="31"/>
  <c r="S14" i="31"/>
  <c r="Q14" i="31"/>
  <c r="O14" i="31"/>
  <c r="AB62" i="31"/>
  <c r="AA62" i="31"/>
  <c r="Y62" i="31"/>
  <c r="W62" i="31"/>
  <c r="AB61" i="31"/>
  <c r="AA61" i="31"/>
  <c r="Y61" i="31"/>
  <c r="W61" i="31"/>
  <c r="AB59" i="31"/>
  <c r="AA59" i="31"/>
  <c r="Y59" i="31"/>
  <c r="W59" i="31"/>
  <c r="AB58" i="31"/>
  <c r="AA58" i="31"/>
  <c r="Y58" i="31"/>
  <c r="W58" i="31"/>
  <c r="AB57" i="31"/>
  <c r="AA57" i="31"/>
  <c r="Y57" i="31"/>
  <c r="W57" i="31"/>
  <c r="AB56" i="31"/>
  <c r="AA56" i="31"/>
  <c r="Y56" i="31"/>
  <c r="W56" i="31"/>
  <c r="Z55" i="31"/>
  <c r="Z60" i="31" s="1"/>
  <c r="Z63" i="31" s="1"/>
  <c r="X55" i="31"/>
  <c r="X60" i="31" s="1"/>
  <c r="X63" i="31" s="1"/>
  <c r="V55" i="31"/>
  <c r="V60" i="31" s="1"/>
  <c r="V63" i="31" s="1"/>
  <c r="U55" i="31"/>
  <c r="U60" i="31" s="1"/>
  <c r="U63" i="31" s="1"/>
  <c r="AB54" i="31"/>
  <c r="AA54" i="31"/>
  <c r="Y54" i="31"/>
  <c r="W54" i="31"/>
  <c r="AB53" i="31"/>
  <c r="AA53" i="31"/>
  <c r="Y53" i="31"/>
  <c r="W53" i="31"/>
  <c r="AB50" i="31"/>
  <c r="AA50" i="31"/>
  <c r="Y50" i="31"/>
  <c r="W50" i="31"/>
  <c r="AB49" i="31"/>
  <c r="AA49" i="31"/>
  <c r="Y49" i="31"/>
  <c r="W49" i="31"/>
  <c r="AB47" i="31"/>
  <c r="AA47" i="31"/>
  <c r="Y47" i="31"/>
  <c r="W47" i="31"/>
  <c r="AB46" i="31"/>
  <c r="AA46" i="31"/>
  <c r="Y46" i="31"/>
  <c r="W46" i="31"/>
  <c r="AB45" i="31"/>
  <c r="AA45" i="31"/>
  <c r="Y45" i="31"/>
  <c r="W45" i="31"/>
  <c r="AB44" i="31"/>
  <c r="AA44" i="31"/>
  <c r="Y44" i="31"/>
  <c r="W44" i="31"/>
  <c r="Z43" i="31"/>
  <c r="Z48" i="31" s="1"/>
  <c r="Z51" i="31" s="1"/>
  <c r="X43" i="31"/>
  <c r="X48" i="31" s="1"/>
  <c r="X51" i="31" s="1"/>
  <c r="V43" i="31"/>
  <c r="V48" i="31" s="1"/>
  <c r="V51" i="31" s="1"/>
  <c r="U43" i="31"/>
  <c r="U48" i="31" s="1"/>
  <c r="U51" i="31" s="1"/>
  <c r="AB42" i="31"/>
  <c r="AA42" i="31"/>
  <c r="Y42" i="31"/>
  <c r="W42" i="31"/>
  <c r="AB41" i="31"/>
  <c r="AA41" i="31"/>
  <c r="Y41" i="31"/>
  <c r="W41" i="31"/>
  <c r="AB37" i="31"/>
  <c r="AA37" i="31"/>
  <c r="Y37" i="31"/>
  <c r="W37" i="31"/>
  <c r="AB36" i="31"/>
  <c r="AA36" i="31"/>
  <c r="Y36" i="31"/>
  <c r="W36" i="31"/>
  <c r="AB35" i="31"/>
  <c r="AA35" i="31"/>
  <c r="Y35" i="31"/>
  <c r="W35" i="31"/>
  <c r="AB34" i="31"/>
  <c r="AA34" i="31"/>
  <c r="Y34" i="31"/>
  <c r="W34" i="31"/>
  <c r="AB32" i="31"/>
  <c r="AA32" i="31"/>
  <c r="Y32" i="31"/>
  <c r="W32" i="31"/>
  <c r="AB31" i="31"/>
  <c r="AA31" i="31"/>
  <c r="Y31" i="31"/>
  <c r="W31" i="31"/>
  <c r="AB30" i="31"/>
  <c r="AA30" i="31"/>
  <c r="Y30" i="31"/>
  <c r="W30" i="31"/>
  <c r="AB29" i="31"/>
  <c r="AA29" i="31"/>
  <c r="Y29" i="31"/>
  <c r="W29" i="31"/>
  <c r="Z28" i="31"/>
  <c r="Z33" i="31" s="1"/>
  <c r="Z38" i="31" s="1"/>
  <c r="X28" i="31"/>
  <c r="X33" i="31" s="1"/>
  <c r="X38" i="31" s="1"/>
  <c r="V28" i="31"/>
  <c r="V33" i="31" s="1"/>
  <c r="V38" i="31" s="1"/>
  <c r="U28" i="31"/>
  <c r="U33" i="31" s="1"/>
  <c r="U38" i="31" s="1"/>
  <c r="AB27" i="31"/>
  <c r="AA27" i="31"/>
  <c r="Y27" i="31"/>
  <c r="W27" i="31"/>
  <c r="AB26" i="31"/>
  <c r="AA26" i="31"/>
  <c r="Y26" i="31"/>
  <c r="W26" i="31"/>
  <c r="AB23" i="31"/>
  <c r="AA23" i="31"/>
  <c r="Y23" i="31"/>
  <c r="W23" i="31"/>
  <c r="AB20" i="31"/>
  <c r="AA20" i="31"/>
  <c r="Y20" i="31"/>
  <c r="W20" i="31"/>
  <c r="AB19" i="31"/>
  <c r="AA19" i="31"/>
  <c r="Y19" i="31"/>
  <c r="W19" i="31"/>
  <c r="AB18" i="31"/>
  <c r="AA18" i="31"/>
  <c r="Y18" i="31"/>
  <c r="W18" i="31"/>
  <c r="AB17" i="31"/>
  <c r="AA17" i="31"/>
  <c r="Y17" i="31"/>
  <c r="W17" i="31"/>
  <c r="Z16" i="31"/>
  <c r="Z21" i="31" s="1"/>
  <c r="Z24" i="31" s="1"/>
  <c r="Z22" i="31" s="1"/>
  <c r="X16" i="31"/>
  <c r="X21" i="31" s="1"/>
  <c r="X24" i="31" s="1"/>
  <c r="X22" i="31" s="1"/>
  <c r="V16" i="31"/>
  <c r="V21" i="31" s="1"/>
  <c r="V24" i="31" s="1"/>
  <c r="V22" i="31" s="1"/>
  <c r="U16" i="31"/>
  <c r="U21" i="31" s="1"/>
  <c r="U24" i="31" s="1"/>
  <c r="U22" i="31" s="1"/>
  <c r="AB15" i="31"/>
  <c r="AA15" i="31"/>
  <c r="Y15" i="31"/>
  <c r="W15" i="31"/>
  <c r="AB14" i="31"/>
  <c r="AA14" i="31"/>
  <c r="Y14" i="31"/>
  <c r="W14" i="31"/>
  <c r="AE56" i="31"/>
  <c r="AE44" i="31"/>
  <c r="AE29" i="31"/>
  <c r="AE17" i="31"/>
  <c r="AI56" i="31"/>
  <c r="AJ56" i="31"/>
  <c r="AG56" i="31"/>
  <c r="AI44" i="31"/>
  <c r="AJ44" i="31"/>
  <c r="AG44" i="31"/>
  <c r="AI29" i="31"/>
  <c r="AJ29" i="31"/>
  <c r="AG29" i="31"/>
  <c r="AG17" i="31"/>
  <c r="AI17" i="31"/>
  <c r="AJ17" i="31"/>
  <c r="AF55" i="31"/>
  <c r="AF43" i="31"/>
  <c r="AF48" i="31" s="1"/>
  <c r="AF28" i="31"/>
  <c r="AF33" i="31" s="1"/>
  <c r="AF16" i="31"/>
  <c r="AF21" i="31" s="1"/>
  <c r="AH33" i="31"/>
  <c r="AL21" i="31"/>
  <c r="AV21" i="31"/>
  <c r="AJ62" i="31"/>
  <c r="AI62" i="31"/>
  <c r="AG62" i="31"/>
  <c r="AE62" i="31"/>
  <c r="AJ61" i="31"/>
  <c r="AI61" i="31"/>
  <c r="AG61" i="31"/>
  <c r="AE61" i="31"/>
  <c r="AJ59" i="31"/>
  <c r="AI59" i="31"/>
  <c r="AG59" i="31"/>
  <c r="AE59" i="31"/>
  <c r="AJ58" i="31"/>
  <c r="AI58" i="31"/>
  <c r="AG58" i="31"/>
  <c r="AE58" i="31"/>
  <c r="AJ57" i="31"/>
  <c r="AI57" i="31"/>
  <c r="AG57" i="31"/>
  <c r="AE57" i="31"/>
  <c r="AH55" i="31"/>
  <c r="AH60" i="31" s="1"/>
  <c r="AH63" i="31" s="1"/>
  <c r="AD55" i="31"/>
  <c r="AC55" i="31"/>
  <c r="AJ54" i="31"/>
  <c r="AI54" i="31"/>
  <c r="AG54" i="31"/>
  <c r="AE54" i="31"/>
  <c r="AJ53" i="31"/>
  <c r="AI53" i="31"/>
  <c r="AG53" i="31"/>
  <c r="AE53" i="31"/>
  <c r="AJ50" i="31"/>
  <c r="AI50" i="31"/>
  <c r="AG50" i="31"/>
  <c r="AE50" i="31"/>
  <c r="AJ49" i="31"/>
  <c r="AI49" i="31"/>
  <c r="AG49" i="31"/>
  <c r="AE49" i="31"/>
  <c r="AJ47" i="31"/>
  <c r="AI47" i="31"/>
  <c r="AG47" i="31"/>
  <c r="AE47" i="31"/>
  <c r="AJ46" i="31"/>
  <c r="AI46" i="31"/>
  <c r="AG46" i="31"/>
  <c r="AE46" i="31"/>
  <c r="AJ45" i="31"/>
  <c r="AI45" i="31"/>
  <c r="AG45" i="31"/>
  <c r="AE45" i="31"/>
  <c r="AH43" i="31"/>
  <c r="AH48" i="31" s="1"/>
  <c r="AD43" i="31"/>
  <c r="AD48" i="31" s="1"/>
  <c r="AC43" i="31"/>
  <c r="AJ42" i="31"/>
  <c r="AI42" i="31"/>
  <c r="AG42" i="31"/>
  <c r="AE42" i="31"/>
  <c r="AJ41" i="31"/>
  <c r="AI41" i="31"/>
  <c r="AG41" i="31"/>
  <c r="AE41" i="31"/>
  <c r="AJ37" i="31"/>
  <c r="AI37" i="31"/>
  <c r="AG37" i="31"/>
  <c r="AE37" i="31"/>
  <c r="AJ36" i="31"/>
  <c r="AI36" i="31"/>
  <c r="AG36" i="31"/>
  <c r="AE36" i="31"/>
  <c r="AJ35" i="31"/>
  <c r="AI35" i="31"/>
  <c r="AG35" i="31"/>
  <c r="AE35" i="31"/>
  <c r="AJ34" i="31"/>
  <c r="AI34" i="31"/>
  <c r="AG34" i="31"/>
  <c r="AE34" i="31"/>
  <c r="AJ32" i="31"/>
  <c r="AI32" i="31"/>
  <c r="AG32" i="31"/>
  <c r="AE32" i="31"/>
  <c r="AJ31" i="31"/>
  <c r="AI31" i="31"/>
  <c r="AG31" i="31"/>
  <c r="AE31" i="31"/>
  <c r="AJ30" i="31"/>
  <c r="AI30" i="31"/>
  <c r="AG30" i="31"/>
  <c r="AE30" i="31"/>
  <c r="AH28" i="31"/>
  <c r="AD28" i="31"/>
  <c r="AD33" i="31" s="1"/>
  <c r="AC28" i="31"/>
  <c r="AJ27" i="31"/>
  <c r="AI27" i="31"/>
  <c r="AG27" i="31"/>
  <c r="AE27" i="31"/>
  <c r="AJ26" i="31"/>
  <c r="AI26" i="31"/>
  <c r="AG26" i="31"/>
  <c r="AE26" i="31"/>
  <c r="AJ23" i="31"/>
  <c r="AI23" i="31"/>
  <c r="AG23" i="31"/>
  <c r="AE23" i="31"/>
  <c r="AJ20" i="31"/>
  <c r="AI20" i="31"/>
  <c r="AG20" i="31"/>
  <c r="AE20" i="31"/>
  <c r="AJ19" i="31"/>
  <c r="AI19" i="31"/>
  <c r="AG19" i="31"/>
  <c r="AE19" i="31"/>
  <c r="AJ18" i="31"/>
  <c r="AI18" i="31"/>
  <c r="AG18" i="31"/>
  <c r="AE18" i="31"/>
  <c r="AH16" i="31"/>
  <c r="AH21" i="31" s="1"/>
  <c r="AD16" i="31"/>
  <c r="AD21" i="31" s="1"/>
  <c r="AC16" i="31"/>
  <c r="AJ15" i="31"/>
  <c r="AI15" i="31"/>
  <c r="AG15" i="31"/>
  <c r="AE15" i="31"/>
  <c r="AJ14" i="31"/>
  <c r="AI14" i="31"/>
  <c r="AG14" i="31"/>
  <c r="AE14" i="31"/>
  <c r="AR19" i="31"/>
  <c r="AR20" i="31"/>
  <c r="AR27" i="31"/>
  <c r="AR31" i="31"/>
  <c r="AR32" i="31"/>
  <c r="AR35" i="31"/>
  <c r="AR36" i="31"/>
  <c r="AR37" i="31"/>
  <c r="AR42" i="31"/>
  <c r="AR46" i="31"/>
  <c r="AR47" i="31"/>
  <c r="AR50" i="31"/>
  <c r="AR54" i="31"/>
  <c r="AR58" i="31"/>
  <c r="AR59" i="31"/>
  <c r="AR62" i="31"/>
  <c r="AR61" i="31"/>
  <c r="AR57" i="31"/>
  <c r="AR53" i="31"/>
  <c r="AR49" i="31"/>
  <c r="AR45" i="31"/>
  <c r="AR41" i="31"/>
  <c r="AR34" i="31"/>
  <c r="AR30" i="31"/>
  <c r="AR26" i="31"/>
  <c r="AR23" i="31"/>
  <c r="AR18" i="31"/>
  <c r="AR15" i="31"/>
  <c r="AR14" i="31"/>
  <c r="AR16" i="31" s="1"/>
  <c r="AR21" i="31" s="1"/>
  <c r="AQ62" i="31"/>
  <c r="AQ58" i="31"/>
  <c r="AQ59" i="31"/>
  <c r="AQ54" i="31"/>
  <c r="AQ50" i="31"/>
  <c r="AQ46" i="31"/>
  <c r="AQ47" i="31"/>
  <c r="AQ42" i="31"/>
  <c r="AQ35" i="31"/>
  <c r="AQ36" i="31"/>
  <c r="AQ37" i="31"/>
  <c r="AQ31" i="31"/>
  <c r="AQ32" i="31"/>
  <c r="AQ27" i="31"/>
  <c r="AQ19" i="31"/>
  <c r="AQ20" i="31"/>
  <c r="AQ15" i="31"/>
  <c r="AQ61" i="31"/>
  <c r="AQ57" i="31"/>
  <c r="AQ53" i="31"/>
  <c r="AQ49" i="31"/>
  <c r="AQ45" i="31"/>
  <c r="AQ41" i="31"/>
  <c r="AQ34" i="31"/>
  <c r="AQ30" i="31"/>
  <c r="AQ26" i="31"/>
  <c r="AQ28" i="31" s="1"/>
  <c r="AQ23" i="31"/>
  <c r="AQ18" i="31"/>
  <c r="AQ14" i="31"/>
  <c r="AQ16" i="31" s="1"/>
  <c r="AM62" i="31"/>
  <c r="AM61" i="31"/>
  <c r="AM59" i="31"/>
  <c r="AM58" i="31"/>
  <c r="AM57" i="31"/>
  <c r="AM54" i="31"/>
  <c r="AM53" i="31"/>
  <c r="AM55" i="31" s="1"/>
  <c r="AM50" i="31"/>
  <c r="AM49" i="31"/>
  <c r="AM47" i="31"/>
  <c r="AM46" i="31"/>
  <c r="AM45" i="31"/>
  <c r="AM42" i="31"/>
  <c r="AM41" i="31"/>
  <c r="AM43" i="31" s="1"/>
  <c r="AM37" i="31"/>
  <c r="AM36" i="31"/>
  <c r="AM35" i="31"/>
  <c r="AM34" i="31"/>
  <c r="AM32" i="31"/>
  <c r="AM31" i="31"/>
  <c r="AM30" i="31"/>
  <c r="AM27" i="31"/>
  <c r="AM26" i="31"/>
  <c r="AM23" i="31"/>
  <c r="AM20" i="31"/>
  <c r="AM19" i="31"/>
  <c r="AM18" i="31"/>
  <c r="AM15" i="31"/>
  <c r="AM14" i="31"/>
  <c r="AM16" i="31" s="1"/>
  <c r="AM21" i="31" s="1"/>
  <c r="AK55" i="31"/>
  <c r="AK60" i="31" s="1"/>
  <c r="AK43" i="31"/>
  <c r="AK48" i="31" s="1"/>
  <c r="AK28" i="31"/>
  <c r="AK33" i="31" s="1"/>
  <c r="AK16" i="31"/>
  <c r="AL55" i="31"/>
  <c r="AL43" i="31"/>
  <c r="AL48" i="31" s="1"/>
  <c r="AL28" i="31"/>
  <c r="AL33" i="31" s="1"/>
  <c r="AL16" i="31"/>
  <c r="AO62" i="31"/>
  <c r="AO61" i="31"/>
  <c r="AO59" i="31"/>
  <c r="AO58" i="31"/>
  <c r="AO57" i="31"/>
  <c r="AO54" i="31"/>
  <c r="AO53" i="31"/>
  <c r="AO50" i="31"/>
  <c r="AO49" i="31"/>
  <c r="AO47" i="31"/>
  <c r="AO46" i="31"/>
  <c r="AO45" i="31"/>
  <c r="AO42" i="31"/>
  <c r="AO41" i="31"/>
  <c r="AO43" i="31" s="1"/>
  <c r="AO37" i="31"/>
  <c r="AO36" i="31"/>
  <c r="AO35" i="31"/>
  <c r="AO34" i="31"/>
  <c r="AO32" i="31"/>
  <c r="AO31" i="31"/>
  <c r="AO30" i="31"/>
  <c r="AO27" i="31"/>
  <c r="AO26" i="31"/>
  <c r="AO23" i="31"/>
  <c r="AO20" i="31"/>
  <c r="AO19" i="31"/>
  <c r="AO18" i="31"/>
  <c r="AO15" i="31"/>
  <c r="AO14" i="31"/>
  <c r="AN55" i="31"/>
  <c r="AN60" i="31" s="1"/>
  <c r="AN43" i="31"/>
  <c r="AN48" i="31" s="1"/>
  <c r="AN28" i="31"/>
  <c r="AN16" i="31"/>
  <c r="AN21" i="31" s="1"/>
  <c r="AP55" i="31"/>
  <c r="AP60" i="31" s="1"/>
  <c r="AP43" i="31"/>
  <c r="AP48" i="31" s="1"/>
  <c r="AP28" i="31"/>
  <c r="AP33" i="31" s="1"/>
  <c r="AP16" i="31"/>
  <c r="AW62" i="31"/>
  <c r="AW58" i="31"/>
  <c r="AW59" i="31"/>
  <c r="AW54" i="31"/>
  <c r="AW50" i="31"/>
  <c r="AW46" i="31"/>
  <c r="AW47" i="31"/>
  <c r="AW42" i="31"/>
  <c r="AW35" i="31"/>
  <c r="AW36" i="31"/>
  <c r="AW37" i="31"/>
  <c r="AW31" i="31"/>
  <c r="AW32" i="31"/>
  <c r="AW27" i="31"/>
  <c r="AW19" i="31"/>
  <c r="AW20" i="31"/>
  <c r="AW15" i="31"/>
  <c r="AW61" i="31"/>
  <c r="AW57" i="31"/>
  <c r="AW53" i="31"/>
  <c r="AW49" i="31"/>
  <c r="AW45" i="31"/>
  <c r="AW41" i="31"/>
  <c r="AW34" i="31"/>
  <c r="AW30" i="31"/>
  <c r="AW26" i="31"/>
  <c r="AW23" i="31"/>
  <c r="AW18" i="31"/>
  <c r="AW14" i="31"/>
  <c r="AU62" i="31"/>
  <c r="AU61" i="31"/>
  <c r="AU58" i="31"/>
  <c r="AU59" i="31"/>
  <c r="AU57" i="31"/>
  <c r="AU54" i="31"/>
  <c r="AU53" i="31"/>
  <c r="AU50" i="31"/>
  <c r="AU49" i="31"/>
  <c r="AU46" i="31"/>
  <c r="AU47" i="31"/>
  <c r="AU45" i="31"/>
  <c r="AU42" i="31"/>
  <c r="AU41" i="31"/>
  <c r="AU35" i="31"/>
  <c r="AU36" i="31"/>
  <c r="AU37" i="31"/>
  <c r="AU34" i="31"/>
  <c r="AU31" i="31"/>
  <c r="AU32" i="31"/>
  <c r="AU30" i="31"/>
  <c r="AU27" i="31"/>
  <c r="AU26" i="31"/>
  <c r="AU23" i="31"/>
  <c r="AU19" i="31"/>
  <c r="AU20" i="31"/>
  <c r="AU18" i="31"/>
  <c r="AU15" i="31"/>
  <c r="AU14" i="31"/>
  <c r="AS55" i="31"/>
  <c r="AS60" i="31" s="1"/>
  <c r="AS43" i="31"/>
  <c r="AS48" i="31" s="1"/>
  <c r="AS28" i="31"/>
  <c r="AS33" i="31" s="1"/>
  <c r="AS16" i="31"/>
  <c r="AT55" i="31"/>
  <c r="AT60" i="31" s="1"/>
  <c r="AT43" i="31"/>
  <c r="AT48" i="31" s="1"/>
  <c r="AT28" i="31"/>
  <c r="AT33" i="31" s="1"/>
  <c r="AT16" i="31"/>
  <c r="AT21" i="31" s="1"/>
  <c r="AV55" i="31"/>
  <c r="AV60" i="31" s="1"/>
  <c r="AV43" i="31"/>
  <c r="AV28" i="31"/>
  <c r="AV33" i="31" s="1"/>
  <c r="AV16" i="31"/>
  <c r="AU184" i="28"/>
  <c r="AU174" i="28"/>
  <c r="AU163" i="28"/>
  <c r="AU146" i="28"/>
  <c r="AM146" i="28"/>
  <c r="AI146" i="28"/>
  <c r="AI140" i="28"/>
  <c r="AU120" i="28"/>
  <c r="AU130" i="28" s="1"/>
  <c r="AM120" i="28"/>
  <c r="AM130" i="28" s="1"/>
  <c r="AI120" i="28"/>
  <c r="AI130" i="28" s="1"/>
  <c r="AU101" i="28"/>
  <c r="AU112" i="28" s="1"/>
  <c r="AM101" i="28"/>
  <c r="AM112" i="28" s="1"/>
  <c r="AI101" i="28"/>
  <c r="AI112" i="28" s="1"/>
  <c r="AU81" i="28"/>
  <c r="AU95" i="28" s="1"/>
  <c r="AM81" i="28"/>
  <c r="AM95" i="28" s="1"/>
  <c r="AM114" i="28" s="1"/>
  <c r="AI81" i="28"/>
  <c r="AI95" i="28" s="1"/>
  <c r="DT61" i="28"/>
  <c r="DS61" i="28"/>
  <c r="DQ61" i="28"/>
  <c r="DL61" i="28"/>
  <c r="DK61" i="28"/>
  <c r="DI61" i="28"/>
  <c r="DD61" i="28"/>
  <c r="DC61" i="28"/>
  <c r="DA61" i="28"/>
  <c r="CV61" i="28"/>
  <c r="CU61" i="28"/>
  <c r="CS61" i="28"/>
  <c r="CN61" i="28"/>
  <c r="CM61" i="28"/>
  <c r="CK61" i="28"/>
  <c r="CF61" i="28"/>
  <c r="CE61" i="28"/>
  <c r="CC61" i="28"/>
  <c r="BX61" i="28"/>
  <c r="BW61" i="28"/>
  <c r="BU61" i="28"/>
  <c r="BP61" i="28"/>
  <c r="BO61" i="28"/>
  <c r="BM61" i="28"/>
  <c r="BH61" i="28"/>
  <c r="BG61" i="28"/>
  <c r="BE61" i="28"/>
  <c r="AY61" i="28"/>
  <c r="AQ61" i="28"/>
  <c r="AI61" i="28"/>
  <c r="AA61" i="28"/>
  <c r="S61" i="28"/>
  <c r="K61" i="28"/>
  <c r="DT60" i="28"/>
  <c r="DS60" i="28"/>
  <c r="DQ60" i="28"/>
  <c r="DO60" i="28"/>
  <c r="DL60" i="28"/>
  <c r="DK60" i="28"/>
  <c r="DI60" i="28"/>
  <c r="DG60" i="28"/>
  <c r="DD60" i="28"/>
  <c r="DC60" i="28"/>
  <c r="DA60" i="28"/>
  <c r="CY60" i="28"/>
  <c r="CV60" i="28"/>
  <c r="CU60" i="28"/>
  <c r="CS60" i="28"/>
  <c r="CQ60" i="28"/>
  <c r="CN60" i="28"/>
  <c r="CM60" i="28"/>
  <c r="CK60" i="28"/>
  <c r="CI60" i="28"/>
  <c r="CF60" i="28"/>
  <c r="CE60" i="28"/>
  <c r="CC60" i="28"/>
  <c r="CA60" i="28"/>
  <c r="BX60" i="28"/>
  <c r="BW60" i="28"/>
  <c r="BU60" i="28"/>
  <c r="BS60" i="28"/>
  <c r="BP60" i="28"/>
  <c r="BO60" i="28"/>
  <c r="BM60" i="28"/>
  <c r="BK60" i="28"/>
  <c r="BH60" i="28"/>
  <c r="BG60" i="28"/>
  <c r="BE60" i="28"/>
  <c r="BC60" i="28"/>
  <c r="AZ60" i="28"/>
  <c r="AY60" i="28"/>
  <c r="AW60" i="28"/>
  <c r="AU60" i="28"/>
  <c r="AR60" i="28"/>
  <c r="AQ60" i="28"/>
  <c r="AO60" i="28"/>
  <c r="AM60" i="28"/>
  <c r="AJ60" i="28"/>
  <c r="AI60" i="28"/>
  <c r="AG60" i="28"/>
  <c r="AE60" i="28"/>
  <c r="AB60" i="28"/>
  <c r="AA60" i="28"/>
  <c r="Y60" i="28"/>
  <c r="W60" i="28"/>
  <c r="T60" i="28"/>
  <c r="S60" i="28"/>
  <c r="Q60" i="28"/>
  <c r="O60" i="28"/>
  <c r="L60" i="28"/>
  <c r="K60" i="28"/>
  <c r="AV57" i="28"/>
  <c r="AT57" i="28"/>
  <c r="AS57" i="28"/>
  <c r="AP57" i="28"/>
  <c r="AN57" i="28"/>
  <c r="AL57" i="28"/>
  <c r="AK57" i="28"/>
  <c r="AH57" i="28"/>
  <c r="AF57" i="28"/>
  <c r="AD57" i="28"/>
  <c r="AC57" i="28"/>
  <c r="Z57" i="28"/>
  <c r="X57" i="28"/>
  <c r="V57" i="28"/>
  <c r="U57" i="28"/>
  <c r="R57" i="28"/>
  <c r="Q57" i="28"/>
  <c r="P57" i="28"/>
  <c r="N57" i="28"/>
  <c r="M57" i="28"/>
  <c r="J57" i="28"/>
  <c r="H57" i="28"/>
  <c r="AW56" i="28"/>
  <c r="AU56" i="28"/>
  <c r="AR56" i="28"/>
  <c r="AQ56" i="28"/>
  <c r="AO56" i="28"/>
  <c r="AO50" i="28" s="1"/>
  <c r="AM56" i="28"/>
  <c r="AJ56" i="28"/>
  <c r="AI56" i="28"/>
  <c r="AI57" i="28" s="1"/>
  <c r="AG56" i="28"/>
  <c r="AE56" i="28"/>
  <c r="AB56" i="28"/>
  <c r="AA56" i="28"/>
  <c r="Y56" i="28"/>
  <c r="W56" i="28"/>
  <c r="T56" i="28"/>
  <c r="S56" i="28"/>
  <c r="Q56" i="28"/>
  <c r="O56" i="28"/>
  <c r="L56" i="28"/>
  <c r="K56" i="28"/>
  <c r="R55" i="28"/>
  <c r="P55" i="28"/>
  <c r="DS54" i="28"/>
  <c r="DK54" i="28"/>
  <c r="DC54" i="28"/>
  <c r="CU54" i="28"/>
  <c r="CM54" i="28"/>
  <c r="CE54" i="28"/>
  <c r="BW54" i="28"/>
  <c r="BO54" i="28"/>
  <c r="BG54" i="28"/>
  <c r="AY54" i="28"/>
  <c r="AW52" i="28"/>
  <c r="AW50" i="28" s="1"/>
  <c r="AU52" i="28"/>
  <c r="AU50" i="28" s="1"/>
  <c r="AR52" i="28"/>
  <c r="AR50" i="28" s="1"/>
  <c r="AQ52" i="28"/>
  <c r="AO52" i="28"/>
  <c r="AM52" i="28"/>
  <c r="AJ52" i="28"/>
  <c r="AI52" i="28"/>
  <c r="AG52" i="28"/>
  <c r="AE52" i="28"/>
  <c r="AB52" i="28"/>
  <c r="AA52" i="28"/>
  <c r="Y52" i="28"/>
  <c r="W52" i="28"/>
  <c r="T52" i="28"/>
  <c r="S52" i="28"/>
  <c r="Q52" i="28"/>
  <c r="O52" i="28"/>
  <c r="L52" i="28"/>
  <c r="K52" i="28"/>
  <c r="AP55" i="28"/>
  <c r="AF50" i="28"/>
  <c r="AF55" i="28" s="1"/>
  <c r="AD50" i="28"/>
  <c r="AD55" i="28" s="1"/>
  <c r="AC50" i="28"/>
  <c r="AC55" i="28" s="1"/>
  <c r="Z50" i="28"/>
  <c r="Z55" i="28" s="1"/>
  <c r="X50" i="28"/>
  <c r="X55" i="28" s="1"/>
  <c r="V50" i="28"/>
  <c r="V55" i="28" s="1"/>
  <c r="U50" i="28"/>
  <c r="R50" i="28"/>
  <c r="P50" i="28"/>
  <c r="N50" i="28"/>
  <c r="N55" i="28" s="1"/>
  <c r="M50" i="28"/>
  <c r="M55" i="28" s="1"/>
  <c r="J50" i="28"/>
  <c r="H50" i="28"/>
  <c r="DT47" i="28"/>
  <c r="DQ47" i="28"/>
  <c r="DO47" i="28"/>
  <c r="DL47" i="28"/>
  <c r="DI47" i="28"/>
  <c r="DG47" i="28"/>
  <c r="DD47" i="28"/>
  <c r="DA47" i="28"/>
  <c r="CY47" i="28"/>
  <c r="CV47" i="28"/>
  <c r="CS47" i="28"/>
  <c r="CQ47" i="28"/>
  <c r="CN47" i="28"/>
  <c r="CK47" i="28"/>
  <c r="CI47" i="28"/>
  <c r="CF47" i="28"/>
  <c r="CC47" i="28"/>
  <c r="CA47" i="28"/>
  <c r="BX47" i="28"/>
  <c r="BU47" i="28"/>
  <c r="BS47" i="28"/>
  <c r="BP47" i="28"/>
  <c r="BM47" i="28"/>
  <c r="BK47" i="28"/>
  <c r="BH47" i="28"/>
  <c r="BE47" i="28"/>
  <c r="BC47" i="28"/>
  <c r="AZ47" i="28"/>
  <c r="AW47" i="28"/>
  <c r="AU47" i="28"/>
  <c r="AR47" i="28"/>
  <c r="AQ47" i="28"/>
  <c r="AO47" i="28"/>
  <c r="AM47" i="28"/>
  <c r="AJ47" i="28"/>
  <c r="AI47" i="28"/>
  <c r="AG47" i="28"/>
  <c r="AE47" i="28"/>
  <c r="AB47" i="28"/>
  <c r="AA47" i="28"/>
  <c r="Y47" i="28"/>
  <c r="W47" i="28"/>
  <c r="T47" i="28"/>
  <c r="S47" i="28"/>
  <c r="Q47" i="28"/>
  <c r="O47" i="28"/>
  <c r="L47" i="28"/>
  <c r="K47" i="28"/>
  <c r="DT46" i="28"/>
  <c r="DQ46" i="28"/>
  <c r="DO46" i="28"/>
  <c r="DL46" i="28"/>
  <c r="DI46" i="28"/>
  <c r="DG46" i="28"/>
  <c r="DD46" i="28"/>
  <c r="DA46" i="28"/>
  <c r="CY46" i="28"/>
  <c r="CV46" i="28"/>
  <c r="CS46" i="28"/>
  <c r="CQ46" i="28"/>
  <c r="CN46" i="28"/>
  <c r="CK46" i="28"/>
  <c r="CI46" i="28"/>
  <c r="CF46" i="28"/>
  <c r="CC46" i="28"/>
  <c r="CA46" i="28"/>
  <c r="BX46" i="28"/>
  <c r="BU46" i="28"/>
  <c r="BS46" i="28"/>
  <c r="BP46" i="28"/>
  <c r="BM46" i="28"/>
  <c r="BK46" i="28"/>
  <c r="BH46" i="28"/>
  <c r="BE46" i="28"/>
  <c r="BC46" i="28"/>
  <c r="AZ46" i="28"/>
  <c r="AW46" i="28"/>
  <c r="AU46" i="28"/>
  <c r="AR46" i="28"/>
  <c r="AQ46" i="28"/>
  <c r="AO46" i="28"/>
  <c r="AM46" i="28"/>
  <c r="AJ46" i="28"/>
  <c r="AI46" i="28"/>
  <c r="AG46" i="28"/>
  <c r="AE46" i="28"/>
  <c r="AB46" i="28"/>
  <c r="AA46" i="28"/>
  <c r="Y46" i="28"/>
  <c r="W46" i="28"/>
  <c r="T46" i="28"/>
  <c r="S46" i="28"/>
  <c r="Q46" i="28"/>
  <c r="O46" i="28"/>
  <c r="L46" i="28"/>
  <c r="K46" i="28"/>
  <c r="DT45" i="28"/>
  <c r="DQ45" i="28"/>
  <c r="DO45" i="28"/>
  <c r="DL45" i="28"/>
  <c r="DI45" i="28"/>
  <c r="DG45" i="28"/>
  <c r="DD45" i="28"/>
  <c r="DA45" i="28"/>
  <c r="CY45" i="28"/>
  <c r="CV45" i="28"/>
  <c r="CS45" i="28"/>
  <c r="CQ45" i="28"/>
  <c r="CN45" i="28"/>
  <c r="CK45" i="28"/>
  <c r="CI45" i="28"/>
  <c r="CF45" i="28"/>
  <c r="CC45" i="28"/>
  <c r="CA45" i="28"/>
  <c r="BX45" i="28"/>
  <c r="BU45" i="28"/>
  <c r="BS45" i="28"/>
  <c r="BP45" i="28"/>
  <c r="BM45" i="28"/>
  <c r="BK45" i="28"/>
  <c r="BH45" i="28"/>
  <c r="BE45" i="28"/>
  <c r="BC45" i="28"/>
  <c r="AZ45" i="28"/>
  <c r="AW45" i="28"/>
  <c r="AU45" i="28"/>
  <c r="AR45" i="28"/>
  <c r="AQ45" i="28"/>
  <c r="AO45" i="28"/>
  <c r="AM45" i="28"/>
  <c r="AJ45" i="28"/>
  <c r="AI45" i="28"/>
  <c r="AG45" i="28"/>
  <c r="AE45" i="28"/>
  <c r="AB45" i="28"/>
  <c r="AA45" i="28"/>
  <c r="Y45" i="28"/>
  <c r="W45" i="28"/>
  <c r="T45" i="28"/>
  <c r="S45" i="28"/>
  <c r="Q45" i="28"/>
  <c r="O45" i="28"/>
  <c r="L45" i="28"/>
  <c r="K45" i="28"/>
  <c r="DT43" i="28"/>
  <c r="DQ43" i="28"/>
  <c r="DO43" i="28"/>
  <c r="DL43" i="28"/>
  <c r="DI43" i="28"/>
  <c r="DG43" i="28"/>
  <c r="DD43" i="28"/>
  <c r="DA43" i="28"/>
  <c r="CY43" i="28"/>
  <c r="CV43" i="28"/>
  <c r="CS43" i="28"/>
  <c r="CQ43" i="28"/>
  <c r="CN43" i="28"/>
  <c r="CK43" i="28"/>
  <c r="CI43" i="28"/>
  <c r="CF43" i="28"/>
  <c r="CC43" i="28"/>
  <c r="CA43" i="28"/>
  <c r="BX43" i="28"/>
  <c r="BU43" i="28"/>
  <c r="BS43" i="28"/>
  <c r="BP43" i="28"/>
  <c r="BM43" i="28"/>
  <c r="BK43" i="28"/>
  <c r="BH43" i="28"/>
  <c r="BE43" i="28"/>
  <c r="BC43" i="28"/>
  <c r="AZ43" i="28"/>
  <c r="AW43" i="28"/>
  <c r="AU43" i="28"/>
  <c r="AR43" i="28"/>
  <c r="AQ43" i="28"/>
  <c r="AO43" i="28"/>
  <c r="AM43" i="28"/>
  <c r="AJ43" i="28"/>
  <c r="AI43" i="28"/>
  <c r="AG43" i="28"/>
  <c r="AE43" i="28"/>
  <c r="AB43" i="28"/>
  <c r="AA43" i="28"/>
  <c r="Y43" i="28"/>
  <c r="W43" i="28"/>
  <c r="T43" i="28"/>
  <c r="S43" i="28"/>
  <c r="Q43" i="28"/>
  <c r="O43" i="28"/>
  <c r="L43" i="28"/>
  <c r="K43" i="28"/>
  <c r="DT41" i="28"/>
  <c r="DQ41" i="28"/>
  <c r="DO41" i="28"/>
  <c r="DL41" i="28"/>
  <c r="DI41" i="28"/>
  <c r="DG41" i="28"/>
  <c r="DD41" i="28"/>
  <c r="DA41" i="28"/>
  <c r="CY41" i="28"/>
  <c r="CV41" i="28"/>
  <c r="CS41" i="28"/>
  <c r="CQ41" i="28"/>
  <c r="CN41" i="28"/>
  <c r="CK41" i="28"/>
  <c r="CI41" i="28"/>
  <c r="CF41" i="28"/>
  <c r="CC41" i="28"/>
  <c r="CA41" i="28"/>
  <c r="BX41" i="28"/>
  <c r="BU41" i="28"/>
  <c r="BS41" i="28"/>
  <c r="BP41" i="28"/>
  <c r="BM41" i="28"/>
  <c r="BK41" i="28"/>
  <c r="BH41" i="28"/>
  <c r="BE41" i="28"/>
  <c r="BC41" i="28"/>
  <c r="AZ41" i="28"/>
  <c r="AW41" i="28"/>
  <c r="AU41" i="28"/>
  <c r="AR41" i="28"/>
  <c r="AQ41" i="28"/>
  <c r="AO41" i="28"/>
  <c r="AM41" i="28"/>
  <c r="AJ41" i="28"/>
  <c r="AI41" i="28"/>
  <c r="AG41" i="28"/>
  <c r="AE41" i="28"/>
  <c r="AB41" i="28"/>
  <c r="AA41" i="28"/>
  <c r="Y41" i="28"/>
  <c r="W41" i="28"/>
  <c r="T41" i="28"/>
  <c r="S41" i="28"/>
  <c r="Q41" i="28"/>
  <c r="O41" i="28"/>
  <c r="L41" i="28"/>
  <c r="K41" i="28"/>
  <c r="DT37" i="28"/>
  <c r="DQ37" i="28"/>
  <c r="DO37" i="28"/>
  <c r="DL37" i="28"/>
  <c r="DI37" i="28"/>
  <c r="DG37" i="28"/>
  <c r="DD37" i="28"/>
  <c r="DA37" i="28"/>
  <c r="CY37" i="28"/>
  <c r="CV37" i="28"/>
  <c r="CS37" i="28"/>
  <c r="CQ37" i="28"/>
  <c r="CN37" i="28"/>
  <c r="CK37" i="28"/>
  <c r="CI37" i="28"/>
  <c r="CF37" i="28"/>
  <c r="CC37" i="28"/>
  <c r="CA37" i="28"/>
  <c r="BX37" i="28"/>
  <c r="BU37" i="28"/>
  <c r="BS37" i="28"/>
  <c r="BP37" i="28"/>
  <c r="BM37" i="28"/>
  <c r="BK37" i="28"/>
  <c r="BH37" i="28"/>
  <c r="BE37" i="28"/>
  <c r="BC37" i="28"/>
  <c r="AZ37" i="28"/>
  <c r="AW37" i="28"/>
  <c r="AU37" i="28"/>
  <c r="AR37" i="28"/>
  <c r="AQ37" i="28"/>
  <c r="AO37" i="28"/>
  <c r="AM37" i="28"/>
  <c r="AJ37" i="28"/>
  <c r="AI37" i="28"/>
  <c r="AG37" i="28"/>
  <c r="AE37" i="28"/>
  <c r="AB37" i="28"/>
  <c r="AA37" i="28"/>
  <c r="Y37" i="28"/>
  <c r="W37" i="28"/>
  <c r="T37" i="28"/>
  <c r="S37" i="28"/>
  <c r="Q37" i="28"/>
  <c r="O37" i="28"/>
  <c r="L37" i="28"/>
  <c r="K37" i="28"/>
  <c r="AV33" i="28"/>
  <c r="AT33" i="28"/>
  <c r="AP33" i="28"/>
  <c r="AN33" i="28"/>
  <c r="AL33" i="28"/>
  <c r="AH33" i="28"/>
  <c r="AF33" i="28"/>
  <c r="AD33" i="28"/>
  <c r="Z33" i="28"/>
  <c r="X33" i="28"/>
  <c r="V33" i="28"/>
  <c r="R33" i="28"/>
  <c r="P33" i="28"/>
  <c r="N33" i="28"/>
  <c r="J33" i="28"/>
  <c r="H33" i="28"/>
  <c r="AX32" i="28"/>
  <c r="AZ32" i="28" s="1"/>
  <c r="AW32" i="28"/>
  <c r="AU32" i="28"/>
  <c r="AR32" i="28"/>
  <c r="AQ32" i="28"/>
  <c r="AO32" i="28"/>
  <c r="AM32" i="28"/>
  <c r="AJ32" i="28"/>
  <c r="AI32" i="28"/>
  <c r="AG32" i="28"/>
  <c r="AE32" i="28"/>
  <c r="AB32" i="28"/>
  <c r="AA32" i="28"/>
  <c r="Y32" i="28"/>
  <c r="W32" i="28"/>
  <c r="T32" i="28"/>
  <c r="S32" i="28"/>
  <c r="Q32" i="28"/>
  <c r="O32" i="28"/>
  <c r="L32" i="28"/>
  <c r="K32" i="28"/>
  <c r="AV31" i="28"/>
  <c r="AT31" i="28"/>
  <c r="AS31" i="28"/>
  <c r="AP31" i="28"/>
  <c r="AN31" i="28"/>
  <c r="AL31" i="28"/>
  <c r="AK31" i="28"/>
  <c r="AH31" i="28"/>
  <c r="AF31" i="28"/>
  <c r="AD31" i="28"/>
  <c r="AC31" i="28"/>
  <c r="Z31" i="28"/>
  <c r="X31" i="28"/>
  <c r="V31" i="28"/>
  <c r="U31" i="28"/>
  <c r="R31" i="28"/>
  <c r="P31" i="28"/>
  <c r="N31" i="28"/>
  <c r="M31" i="28"/>
  <c r="J31" i="28"/>
  <c r="H31" i="28"/>
  <c r="AV30" i="28"/>
  <c r="AT30" i="28"/>
  <c r="AP30" i="28"/>
  <c r="AN30" i="28"/>
  <c r="AL30" i="28"/>
  <c r="AH30" i="28"/>
  <c r="AF30" i="28"/>
  <c r="AD30" i="28"/>
  <c r="Z30" i="28"/>
  <c r="X30" i="28"/>
  <c r="V30" i="28"/>
  <c r="R30" i="28"/>
  <c r="P30" i="28"/>
  <c r="N30" i="28"/>
  <c r="J30" i="28"/>
  <c r="H30" i="28"/>
  <c r="AX29" i="28"/>
  <c r="BA29" i="28" s="1"/>
  <c r="AW29" i="28"/>
  <c r="AU29" i="28"/>
  <c r="AR29" i="28"/>
  <c r="AQ29" i="28"/>
  <c r="AO29" i="28"/>
  <c r="AM29" i="28"/>
  <c r="AJ29" i="28"/>
  <c r="AI29" i="28"/>
  <c r="AG29" i="28"/>
  <c r="AE29" i="28"/>
  <c r="AB29" i="28"/>
  <c r="AA29" i="28"/>
  <c r="Y29" i="28"/>
  <c r="W29" i="28"/>
  <c r="T29" i="28"/>
  <c r="S29" i="28"/>
  <c r="Q29" i="28"/>
  <c r="O29" i="28"/>
  <c r="L29" i="28"/>
  <c r="K29" i="28"/>
  <c r="AV28" i="28"/>
  <c r="AT28" i="28"/>
  <c r="AX27" i="28"/>
  <c r="BA27" i="28" s="1"/>
  <c r="BB27" i="28" s="1"/>
  <c r="AU27" i="28"/>
  <c r="AR27" i="28"/>
  <c r="AQ27" i="28"/>
  <c r="AO27" i="28"/>
  <c r="AM27" i="28"/>
  <c r="AJ27" i="28"/>
  <c r="AI27" i="28"/>
  <c r="AG27" i="28"/>
  <c r="AE27" i="28"/>
  <c r="AB27" i="28"/>
  <c r="AA27" i="28"/>
  <c r="Y27" i="28"/>
  <c r="W27" i="28"/>
  <c r="T27" i="28"/>
  <c r="S27" i="28"/>
  <c r="Q27" i="28"/>
  <c r="O27" i="28"/>
  <c r="L27" i="28"/>
  <c r="K27" i="28"/>
  <c r="AW23" i="28"/>
  <c r="AU23" i="28"/>
  <c r="AR23" i="28"/>
  <c r="AQ23" i="28"/>
  <c r="AO23" i="28"/>
  <c r="AM23" i="28"/>
  <c r="AJ23" i="28"/>
  <c r="AI23" i="28"/>
  <c r="AG23" i="28"/>
  <c r="AE23" i="28"/>
  <c r="AB23" i="28"/>
  <c r="AA23" i="28"/>
  <c r="Y23" i="28"/>
  <c r="W23" i="28"/>
  <c r="T23" i="28"/>
  <c r="S23" i="28"/>
  <c r="Q23" i="28"/>
  <c r="O23" i="28"/>
  <c r="L23" i="28"/>
  <c r="K23" i="28"/>
  <c r="AV22" i="28"/>
  <c r="AT22" i="28"/>
  <c r="AS22" i="28"/>
  <c r="AP22" i="28"/>
  <c r="AN22" i="28"/>
  <c r="AL22" i="28"/>
  <c r="AK22" i="28"/>
  <c r="AH22" i="28"/>
  <c r="AF22" i="28"/>
  <c r="AD22" i="28"/>
  <c r="AC22" i="28"/>
  <c r="Z22" i="28"/>
  <c r="X22" i="28"/>
  <c r="V22" i="28"/>
  <c r="U22" i="28"/>
  <c r="R22" i="28"/>
  <c r="P22" i="28"/>
  <c r="N22" i="28"/>
  <c r="M22" i="28"/>
  <c r="J22" i="28"/>
  <c r="H22" i="28"/>
  <c r="AW21" i="28"/>
  <c r="AU21" i="28"/>
  <c r="AR21" i="28"/>
  <c r="AQ21" i="28"/>
  <c r="AO21" i="28"/>
  <c r="AM21" i="28"/>
  <c r="AJ21" i="28"/>
  <c r="AI21" i="28"/>
  <c r="AG21" i="28"/>
  <c r="AE21" i="28"/>
  <c r="AB21" i="28"/>
  <c r="AA21" i="28"/>
  <c r="Y21" i="28"/>
  <c r="W21" i="28"/>
  <c r="T21" i="28"/>
  <c r="S21" i="28"/>
  <c r="Q21" i="28"/>
  <c r="O21" i="28"/>
  <c r="L21" i="28"/>
  <c r="K21" i="28"/>
  <c r="AV20" i="28"/>
  <c r="AT20" i="28"/>
  <c r="AS20" i="28"/>
  <c r="AP20" i="28"/>
  <c r="AN20" i="28"/>
  <c r="AL20" i="28"/>
  <c r="AK20" i="28"/>
  <c r="AH20" i="28"/>
  <c r="AF20" i="28"/>
  <c r="AD20" i="28"/>
  <c r="AC20" i="28"/>
  <c r="Z20" i="28"/>
  <c r="X20" i="28"/>
  <c r="V20" i="28"/>
  <c r="U20" i="28"/>
  <c r="R20" i="28"/>
  <c r="P20" i="28"/>
  <c r="N20" i="28"/>
  <c r="M20" i="28"/>
  <c r="J20" i="28"/>
  <c r="H20" i="28"/>
  <c r="AW19" i="28"/>
  <c r="AU19" i="28"/>
  <c r="AR19" i="28"/>
  <c r="AQ19" i="28"/>
  <c r="AO19" i="28"/>
  <c r="AM19" i="28"/>
  <c r="AJ19" i="28"/>
  <c r="AI19" i="28"/>
  <c r="AG19" i="28"/>
  <c r="AE19" i="28"/>
  <c r="AB19" i="28"/>
  <c r="AA19" i="28"/>
  <c r="Y19" i="28"/>
  <c r="W19" i="28"/>
  <c r="T19" i="28"/>
  <c r="S19" i="28"/>
  <c r="Q19" i="28"/>
  <c r="O19" i="28"/>
  <c r="L19" i="28"/>
  <c r="K19" i="28"/>
  <c r="AV17" i="28"/>
  <c r="AV25" i="28" s="1"/>
  <c r="AV26" i="28" s="1"/>
  <c r="AT17" i="28"/>
  <c r="AT25" i="28" s="1"/>
  <c r="AT35" i="28" s="1"/>
  <c r="AS17" i="28"/>
  <c r="AS24" i="28" s="1"/>
  <c r="AP17" i="28"/>
  <c r="AP24" i="28" s="1"/>
  <c r="AN17" i="28"/>
  <c r="AN18" i="28" s="1"/>
  <c r="AL17" i="28"/>
  <c r="AK17" i="28"/>
  <c r="AF17" i="28"/>
  <c r="AF24" i="28" s="1"/>
  <c r="AD17" i="28"/>
  <c r="AD24" i="28" s="1"/>
  <c r="AC17" i="28"/>
  <c r="AC24" i="28" s="1"/>
  <c r="Z17" i="28"/>
  <c r="Z24" i="28" s="1"/>
  <c r="X17" i="28"/>
  <c r="X25" i="28" s="1"/>
  <c r="V17" i="28"/>
  <c r="V18" i="28" s="1"/>
  <c r="U17" i="28"/>
  <c r="R17" i="28"/>
  <c r="R24" i="28" s="1"/>
  <c r="P17" i="28"/>
  <c r="P18" i="28" s="1"/>
  <c r="N17" i="28"/>
  <c r="M17" i="28"/>
  <c r="M18" i="28" s="1"/>
  <c r="J17" i="28"/>
  <c r="J24" i="28" s="1"/>
  <c r="H17" i="28"/>
  <c r="H25" i="28" s="1"/>
  <c r="AV14" i="28"/>
  <c r="AT14" i="28"/>
  <c r="AS14" i="28"/>
  <c r="AP14" i="28"/>
  <c r="AN14" i="28"/>
  <c r="AL14" i="28"/>
  <c r="AK14" i="28"/>
  <c r="AH14" i="28"/>
  <c r="AF14" i="28"/>
  <c r="AD14" i="28"/>
  <c r="AC14" i="28"/>
  <c r="Z14" i="28"/>
  <c r="X14" i="28"/>
  <c r="V14" i="28"/>
  <c r="U14" i="28"/>
  <c r="R14" i="28"/>
  <c r="P14" i="28"/>
  <c r="N14" i="28"/>
  <c r="M14" i="28"/>
  <c r="J14" i="28"/>
  <c r="H14" i="28"/>
  <c r="AX13" i="28"/>
  <c r="AX21" i="28" s="1"/>
  <c r="AW13" i="28"/>
  <c r="AU13" i="28"/>
  <c r="AR13" i="28"/>
  <c r="AQ13" i="28"/>
  <c r="AO13" i="28"/>
  <c r="AM13" i="28"/>
  <c r="AJ13" i="28"/>
  <c r="AI13" i="28"/>
  <c r="AG13" i="28"/>
  <c r="AE13" i="28"/>
  <c r="AE22" i="28" s="1"/>
  <c r="AB13" i="28"/>
  <c r="AA13" i="28"/>
  <c r="Y13" i="28"/>
  <c r="W13" i="28"/>
  <c r="W22" i="28" s="1"/>
  <c r="T13" i="28"/>
  <c r="S13" i="28"/>
  <c r="Q13" i="28"/>
  <c r="O13" i="28"/>
  <c r="L13" i="28"/>
  <c r="K13" i="28"/>
  <c r="AX29" i="26"/>
  <c r="AV28" i="26"/>
  <c r="H66" i="26"/>
  <c r="H68" i="26" s="1"/>
  <c r="K143" i="26"/>
  <c r="K137" i="26"/>
  <c r="K119" i="26"/>
  <c r="K128" i="26" s="1"/>
  <c r="K100" i="26"/>
  <c r="K111" i="26" s="1"/>
  <c r="K81" i="26"/>
  <c r="K94" i="26" s="1"/>
  <c r="S81" i="26"/>
  <c r="J66" i="26"/>
  <c r="J68" i="26" s="1"/>
  <c r="M66" i="26"/>
  <c r="M68" i="26" s="1"/>
  <c r="M31" i="26"/>
  <c r="M22" i="26"/>
  <c r="M20" i="26"/>
  <c r="M17" i="26"/>
  <c r="M18" i="26" s="1"/>
  <c r="N66" i="26"/>
  <c r="N68" i="26" s="1"/>
  <c r="P66" i="26"/>
  <c r="P68" i="26" s="1"/>
  <c r="S100" i="26"/>
  <c r="S143" i="26"/>
  <c r="S137" i="26"/>
  <c r="S119" i="26"/>
  <c r="S128" i="26" s="1"/>
  <c r="S111" i="26"/>
  <c r="S94" i="26"/>
  <c r="R66" i="26"/>
  <c r="R68" i="26" s="1"/>
  <c r="S56" i="26"/>
  <c r="U66" i="26"/>
  <c r="U68" i="26" s="1"/>
  <c r="AA55" i="31" l="1"/>
  <c r="G16" i="31"/>
  <c r="G21" i="31" s="1"/>
  <c r="G24" i="31" s="1"/>
  <c r="G22" i="31" s="1"/>
  <c r="S16" i="31"/>
  <c r="AM48" i="31"/>
  <c r="AU43" i="31"/>
  <c r="AU48" i="31" s="1"/>
  <c r="AU51" i="31" s="1"/>
  <c r="AW16" i="31"/>
  <c r="AW21" i="31" s="1"/>
  <c r="AW24" i="31" s="1"/>
  <c r="AW22" i="31" s="1"/>
  <c r="AQ33" i="31"/>
  <c r="AE28" i="31"/>
  <c r="AE33" i="31" s="1"/>
  <c r="AE38" i="31" s="1"/>
  <c r="Y16" i="31"/>
  <c r="Y21" i="31" s="1"/>
  <c r="Y24" i="31" s="1"/>
  <c r="Y22" i="31" s="1"/>
  <c r="AO48" i="31"/>
  <c r="AO51" i="31" s="1"/>
  <c r="AQ55" i="31"/>
  <c r="AQ60" i="31" s="1"/>
  <c r="AQ63" i="31" s="1"/>
  <c r="AB55" i="31"/>
  <c r="AB60" i="31" s="1"/>
  <c r="AB63" i="31" s="1"/>
  <c r="Y28" i="31"/>
  <c r="AU16" i="31"/>
  <c r="AU21" i="31" s="1"/>
  <c r="AU24" i="31" s="1"/>
  <c r="AU22" i="31" s="1"/>
  <c r="AO28" i="31"/>
  <c r="AO33" i="31" s="1"/>
  <c r="AO38" i="31" s="1"/>
  <c r="AQ21" i="31"/>
  <c r="AQ24" i="31" s="1"/>
  <c r="AQ22" i="31" s="1"/>
  <c r="AR43" i="31"/>
  <c r="AR48" i="31" s="1"/>
  <c r="AR51" i="31" s="1"/>
  <c r="AM60" i="31"/>
  <c r="AM63" i="31" s="1"/>
  <c r="AA60" i="31"/>
  <c r="AA63" i="31" s="1"/>
  <c r="E21" i="31"/>
  <c r="W55" i="31"/>
  <c r="W60" i="31" s="1"/>
  <c r="W63" i="31" s="1"/>
  <c r="F21" i="31"/>
  <c r="F24" i="31" s="1"/>
  <c r="F22" i="31" s="1"/>
  <c r="G33" i="31"/>
  <c r="G38" i="31" s="1"/>
  <c r="G43" i="31"/>
  <c r="G48" i="31" s="1"/>
  <c r="G51" i="31" s="1"/>
  <c r="G55" i="31"/>
  <c r="G60" i="31" s="1"/>
  <c r="G63" i="31" s="1"/>
  <c r="H21" i="31"/>
  <c r="H24" i="31" s="1"/>
  <c r="H22" i="31" s="1"/>
  <c r="AA28" i="31"/>
  <c r="AA33" i="31" s="1"/>
  <c r="AA38" i="31" s="1"/>
  <c r="K28" i="31"/>
  <c r="K33" i="31" s="1"/>
  <c r="K38" i="31" s="1"/>
  <c r="AJ55" i="31"/>
  <c r="AJ60" i="31" s="1"/>
  <c r="AJ63" i="31" s="1"/>
  <c r="AB28" i="31"/>
  <c r="AB33" i="31" s="1"/>
  <c r="AB38" i="31" s="1"/>
  <c r="J21" i="31"/>
  <c r="J24" i="31" s="1"/>
  <c r="J22" i="31" s="1"/>
  <c r="L28" i="31"/>
  <c r="L33" i="31" s="1"/>
  <c r="L38" i="31" s="1"/>
  <c r="O43" i="31"/>
  <c r="O48" i="31" s="1"/>
  <c r="O51" i="31" s="1"/>
  <c r="O55" i="31"/>
  <c r="O60" i="31" s="1"/>
  <c r="O63" i="31" s="1"/>
  <c r="AO55" i="31"/>
  <c r="AO60" i="31" s="1"/>
  <c r="AO63" i="31" s="1"/>
  <c r="Q43" i="31"/>
  <c r="Q48" i="31" s="1"/>
  <c r="Q51" i="31" s="1"/>
  <c r="Q55" i="31"/>
  <c r="Q60" i="31" s="1"/>
  <c r="Q63" i="31" s="1"/>
  <c r="K16" i="31"/>
  <c r="K21" i="31" s="1"/>
  <c r="K24" i="31" s="1"/>
  <c r="K22" i="31" s="1"/>
  <c r="AK38" i="31"/>
  <c r="AA16" i="31"/>
  <c r="AA21" i="31" s="1"/>
  <c r="AA24" i="31" s="1"/>
  <c r="AA22" i="31" s="1"/>
  <c r="AD24" i="31"/>
  <c r="AD22" i="31" s="1"/>
  <c r="AN51" i="31"/>
  <c r="AK51" i="31"/>
  <c r="AN33" i="31"/>
  <c r="AN38" i="31" s="1"/>
  <c r="AL60" i="31"/>
  <c r="AL63" i="31" s="1"/>
  <c r="AU28" i="31"/>
  <c r="AU33" i="31" s="1"/>
  <c r="AU38" i="31" s="1"/>
  <c r="AK21" i="31"/>
  <c r="AK24" i="31" s="1"/>
  <c r="AK22" i="31" s="1"/>
  <c r="AC21" i="31"/>
  <c r="AC24" i="31" s="1"/>
  <c r="AC22" i="31" s="1"/>
  <c r="O16" i="31"/>
  <c r="O21" i="31" s="1"/>
  <c r="O24" i="31" s="1"/>
  <c r="O22" i="31" s="1"/>
  <c r="AH24" i="31"/>
  <c r="AH22" i="31" s="1"/>
  <c r="AD38" i="31"/>
  <c r="AS21" i="31"/>
  <c r="AS24" i="31" s="1"/>
  <c r="AS22" i="31" s="1"/>
  <c r="AC33" i="31"/>
  <c r="AC38" i="31" s="1"/>
  <c r="W28" i="31"/>
  <c r="W33" i="31" s="1"/>
  <c r="W38" i="31" s="1"/>
  <c r="AW43" i="31"/>
  <c r="AW48" i="31" s="1"/>
  <c r="AW51" i="31" s="1"/>
  <c r="AP38" i="31"/>
  <c r="AL24" i="31"/>
  <c r="AL22" i="31" s="1"/>
  <c r="AH38" i="31"/>
  <c r="AV48" i="31"/>
  <c r="AV51" i="31" s="1"/>
  <c r="AV24" i="31"/>
  <c r="AV22" i="31" s="1"/>
  <c r="AL38" i="31"/>
  <c r="AF38" i="31"/>
  <c r="AF60" i="31"/>
  <c r="AF63" i="31" s="1"/>
  <c r="AC48" i="31"/>
  <c r="AC51" i="31" s="1"/>
  <c r="AV38" i="31"/>
  <c r="AM28" i="31"/>
  <c r="AM33" i="31" s="1"/>
  <c r="AM38" i="31" s="1"/>
  <c r="AD51" i="31"/>
  <c r="AI55" i="31"/>
  <c r="AI60" i="31" s="1"/>
  <c r="AI63" i="31" s="1"/>
  <c r="AP21" i="31"/>
  <c r="AP24" i="31" s="1"/>
  <c r="AP22" i="31" s="1"/>
  <c r="AF51" i="31"/>
  <c r="AD60" i="31"/>
  <c r="AD63" i="31" s="1"/>
  <c r="AC60" i="31"/>
  <c r="AC63" i="31" s="1"/>
  <c r="M34" i="26"/>
  <c r="L26" i="26"/>
  <c r="D17" i="25" s="1"/>
  <c r="D23" i="25" s="1"/>
  <c r="L39" i="26"/>
  <c r="L36" i="26"/>
  <c r="D28" i="25" s="1"/>
  <c r="D34" i="25" s="1"/>
  <c r="E24" i="28"/>
  <c r="E25" i="28"/>
  <c r="E35" i="28" s="1"/>
  <c r="E36" i="28" s="1"/>
  <c r="I20" i="28"/>
  <c r="G50" i="28"/>
  <c r="G55" i="28" s="1"/>
  <c r="F25" i="28"/>
  <c r="F26" i="28" s="1"/>
  <c r="F24" i="28"/>
  <c r="I31" i="28"/>
  <c r="G17" i="28"/>
  <c r="G25" i="28" s="1"/>
  <c r="G57" i="28"/>
  <c r="G31" i="28"/>
  <c r="I17" i="28"/>
  <c r="I18" i="28" s="1"/>
  <c r="I57" i="28"/>
  <c r="G22" i="28"/>
  <c r="I55" i="28"/>
  <c r="I22" i="28"/>
  <c r="H68" i="28"/>
  <c r="K148" i="28"/>
  <c r="K114" i="28"/>
  <c r="J68" i="28"/>
  <c r="K57" i="28"/>
  <c r="M68" i="28"/>
  <c r="O57" i="28"/>
  <c r="K22" i="28"/>
  <c r="AH18" i="28"/>
  <c r="W57" i="28"/>
  <c r="AH24" i="28"/>
  <c r="AU114" i="28"/>
  <c r="AM50" i="28"/>
  <c r="AX31" i="28"/>
  <c r="AQ50" i="28"/>
  <c r="AQ55" i="28" s="1"/>
  <c r="AU186" i="28"/>
  <c r="AE57" i="28"/>
  <c r="L22" i="28"/>
  <c r="R25" i="28"/>
  <c r="R35" i="28" s="1"/>
  <c r="AU22" i="28"/>
  <c r="T31" i="28"/>
  <c r="BA13" i="28"/>
  <c r="BB13" i="28" s="1"/>
  <c r="BC13" i="28" s="1"/>
  <c r="L20" i="28"/>
  <c r="AW31" i="28"/>
  <c r="Q50" i="28"/>
  <c r="Q55" i="28" s="1"/>
  <c r="O148" i="28"/>
  <c r="AI114" i="28"/>
  <c r="AI150" i="28" s="1"/>
  <c r="AU17" i="28"/>
  <c r="AU25" i="28" s="1"/>
  <c r="AI148" i="28"/>
  <c r="S57" i="28"/>
  <c r="O114" i="28"/>
  <c r="O22" i="28"/>
  <c r="O31" i="28"/>
  <c r="Q31" i="28"/>
  <c r="Q22" i="28"/>
  <c r="P25" i="28"/>
  <c r="P35" i="28" s="1"/>
  <c r="P39" i="28" s="1"/>
  <c r="S148" i="28"/>
  <c r="S114" i="28"/>
  <c r="T50" i="28"/>
  <c r="T55" i="28" s="1"/>
  <c r="S17" i="28"/>
  <c r="S18" i="28" s="1"/>
  <c r="T17" i="28"/>
  <c r="T25" i="28" s="1"/>
  <c r="Y20" i="28"/>
  <c r="W20" i="28"/>
  <c r="W31" i="28"/>
  <c r="W148" i="28"/>
  <c r="W114" i="28"/>
  <c r="W50" i="28"/>
  <c r="W55" i="28" s="1"/>
  <c r="Y17" i="28"/>
  <c r="Y18" i="28" s="1"/>
  <c r="V25" i="28"/>
  <c r="V26" i="28" s="1"/>
  <c r="W17" i="28"/>
  <c r="W18" i="28" s="1"/>
  <c r="V24" i="28"/>
  <c r="AB22" i="28"/>
  <c r="AA31" i="28"/>
  <c r="Y31" i="28"/>
  <c r="AA148" i="28"/>
  <c r="AA114" i="28"/>
  <c r="AB50" i="28"/>
  <c r="AB55" i="28" s="1"/>
  <c r="AB17" i="28"/>
  <c r="AB24" i="28" s="1"/>
  <c r="AA17" i="28"/>
  <c r="AA24" i="28" s="1"/>
  <c r="AB20" i="28"/>
  <c r="AA20" i="28"/>
  <c r="AE17" i="28"/>
  <c r="AE18" i="28" s="1"/>
  <c r="AE148" i="28"/>
  <c r="AE114" i="28"/>
  <c r="AJ22" i="28"/>
  <c r="AI50" i="28"/>
  <c r="AI55" i="28" s="1"/>
  <c r="AJ50" i="28"/>
  <c r="AG20" i="28"/>
  <c r="AG31" i="28"/>
  <c r="AI31" i="28"/>
  <c r="AI20" i="28"/>
  <c r="AJ31" i="28"/>
  <c r="AI22" i="28"/>
  <c r="AO55" i="28"/>
  <c r="AM148" i="28"/>
  <c r="AM55" i="28"/>
  <c r="AM22" i="28"/>
  <c r="AN24" i="28"/>
  <c r="AO20" i="28"/>
  <c r="AO22" i="28"/>
  <c r="AQ148" i="28"/>
  <c r="AQ114" i="28"/>
  <c r="AQ57" i="28"/>
  <c r="AR31" i="28"/>
  <c r="AQ22" i="28"/>
  <c r="AR22" i="28"/>
  <c r="AU57" i="28"/>
  <c r="AW55" i="28"/>
  <c r="AU148" i="28"/>
  <c r="K17" i="28"/>
  <c r="K25" i="28" s="1"/>
  <c r="O17" i="28"/>
  <c r="O25" i="28" s="1"/>
  <c r="O35" i="28" s="1"/>
  <c r="K50" i="28"/>
  <c r="AM31" i="28"/>
  <c r="J18" i="28"/>
  <c r="S22" i="28"/>
  <c r="R18" i="28"/>
  <c r="X18" i="28"/>
  <c r="AC18" i="28"/>
  <c r="X24" i="28"/>
  <c r="AB31" i="28"/>
  <c r="AM17" i="28"/>
  <c r="AM18" i="28" s="1"/>
  <c r="J25" i="28"/>
  <c r="J26" i="28" s="1"/>
  <c r="AM20" i="28"/>
  <c r="T22" i="28"/>
  <c r="AJ57" i="28"/>
  <c r="P24" i="28"/>
  <c r="AC25" i="28"/>
  <c r="AC35" i="28" s="1"/>
  <c r="O50" i="28"/>
  <c r="O55" i="28" s="1"/>
  <c r="AM57" i="28"/>
  <c r="AD25" i="28"/>
  <c r="AD35" i="28" s="1"/>
  <c r="AD39" i="28" s="1"/>
  <c r="AZ27" i="28"/>
  <c r="S50" i="28"/>
  <c r="S55" i="28" s="1"/>
  <c r="AO57" i="28"/>
  <c r="AZ13" i="28"/>
  <c r="AZ34" i="28" s="1"/>
  <c r="AD18" i="28"/>
  <c r="AE20" i="28"/>
  <c r="AG22" i="28"/>
  <c r="AN25" i="28"/>
  <c r="AN35" i="28" s="1"/>
  <c r="AN36" i="28" s="1"/>
  <c r="AU55" i="28"/>
  <c r="AT18" i="28"/>
  <c r="AT24" i="28"/>
  <c r="AU20" i="28"/>
  <c r="AT26" i="28"/>
  <c r="AW20" i="28"/>
  <c r="AU31" i="28"/>
  <c r="BA32" i="28"/>
  <c r="BA34" i="28" s="1"/>
  <c r="AY32" i="28"/>
  <c r="AY34" i="28" s="1"/>
  <c r="AV18" i="28"/>
  <c r="AV24" i="28"/>
  <c r="AW17" i="28"/>
  <c r="AW24" i="28" s="1"/>
  <c r="AY13" i="28"/>
  <c r="AX34" i="28"/>
  <c r="I55" i="31"/>
  <c r="I60" i="31" s="1"/>
  <c r="I63" i="31" s="1"/>
  <c r="I28" i="31"/>
  <c r="I33" i="31" s="1"/>
  <c r="I38" i="31" s="1"/>
  <c r="I43" i="31"/>
  <c r="I48" i="31" s="1"/>
  <c r="I51" i="31" s="1"/>
  <c r="I21" i="31"/>
  <c r="I24" i="31" s="1"/>
  <c r="I22" i="31" s="1"/>
  <c r="L16" i="31"/>
  <c r="L55" i="31"/>
  <c r="L60" i="31" s="1"/>
  <c r="L63" i="31" s="1"/>
  <c r="K55" i="31"/>
  <c r="K60" i="31" s="1"/>
  <c r="K63" i="31" s="1"/>
  <c r="L48" i="31"/>
  <c r="L51" i="31" s="1"/>
  <c r="K43" i="31"/>
  <c r="K48" i="31" s="1"/>
  <c r="K51" i="31" s="1"/>
  <c r="O28" i="31"/>
  <c r="O33" i="31" s="1"/>
  <c r="O38" i="31" s="1"/>
  <c r="T16" i="31"/>
  <c r="T21" i="31" s="1"/>
  <c r="T24" i="31" s="1"/>
  <c r="T22" i="31" s="1"/>
  <c r="Q16" i="31"/>
  <c r="Q21" i="31" s="1"/>
  <c r="Q24" i="31" s="1"/>
  <c r="Q22" i="31" s="1"/>
  <c r="Q28" i="31"/>
  <c r="Q33" i="31" s="1"/>
  <c r="Q38" i="31" s="1"/>
  <c r="S55" i="31"/>
  <c r="S60" i="31" s="1"/>
  <c r="S63" i="31" s="1"/>
  <c r="T55" i="31"/>
  <c r="T60" i="31" s="1"/>
  <c r="T63" i="31" s="1"/>
  <c r="S43" i="31"/>
  <c r="S48" i="31" s="1"/>
  <c r="S51" i="31" s="1"/>
  <c r="T43" i="31"/>
  <c r="T48" i="31" s="1"/>
  <c r="T51" i="31" s="1"/>
  <c r="S28" i="31"/>
  <c r="S33" i="31" s="1"/>
  <c r="S38" i="31" s="1"/>
  <c r="T28" i="31"/>
  <c r="T33" i="31" s="1"/>
  <c r="T38" i="31" s="1"/>
  <c r="S21" i="31"/>
  <c r="S24" i="31" s="1"/>
  <c r="S22" i="31" s="1"/>
  <c r="Y55" i="31"/>
  <c r="Y60" i="31" s="1"/>
  <c r="Y63" i="31" s="1"/>
  <c r="W43" i="31"/>
  <c r="W48" i="31" s="1"/>
  <c r="W51" i="31" s="1"/>
  <c r="W16" i="31"/>
  <c r="W21" i="31" s="1"/>
  <c r="W24" i="31" s="1"/>
  <c r="W22" i="31" s="1"/>
  <c r="AB16" i="31"/>
  <c r="AB21" i="31" s="1"/>
  <c r="AB24" i="31" s="1"/>
  <c r="AB22" i="31" s="1"/>
  <c r="Y43" i="31"/>
  <c r="Y48" i="31" s="1"/>
  <c r="Y51" i="31" s="1"/>
  <c r="Y33" i="31"/>
  <c r="Y38" i="31" s="1"/>
  <c r="AA43" i="31"/>
  <c r="AA48" i="31" s="1"/>
  <c r="AA51" i="31" s="1"/>
  <c r="AB43" i="31"/>
  <c r="AB48" i="31" s="1"/>
  <c r="AB51" i="31" s="1"/>
  <c r="AG43" i="31"/>
  <c r="AG48" i="31" s="1"/>
  <c r="AG51" i="31" s="1"/>
  <c r="AE43" i="31"/>
  <c r="AE48" i="31" s="1"/>
  <c r="AE51" i="31" s="1"/>
  <c r="AV63" i="31"/>
  <c r="AT63" i="31"/>
  <c r="AF24" i="31"/>
  <c r="AF22" i="31" s="1"/>
  <c r="AS63" i="31"/>
  <c r="AP63" i="31"/>
  <c r="AN63" i="31"/>
  <c r="AK63" i="31"/>
  <c r="AT51" i="31"/>
  <c r="AP51" i="31"/>
  <c r="AL51" i="31"/>
  <c r="AS51" i="31"/>
  <c r="AH51" i="31"/>
  <c r="AI43" i="31"/>
  <c r="AI48" i="31" s="1"/>
  <c r="AI51" i="31" s="1"/>
  <c r="AJ43" i="31"/>
  <c r="AJ48" i="31" s="1"/>
  <c r="AJ51" i="31" s="1"/>
  <c r="AQ38" i="31"/>
  <c r="AT38" i="31"/>
  <c r="AS38" i="31"/>
  <c r="AJ28" i="31"/>
  <c r="AJ33" i="31" s="1"/>
  <c r="AJ38" i="31" s="1"/>
  <c r="AN24" i="31"/>
  <c r="AN22" i="31" s="1"/>
  <c r="AT24" i="31"/>
  <c r="AT22" i="31" s="1"/>
  <c r="AR24" i="31"/>
  <c r="AR22" i="31" s="1"/>
  <c r="AR28" i="31"/>
  <c r="AG28" i="31"/>
  <c r="AQ43" i="31"/>
  <c r="AM51" i="31"/>
  <c r="AU55" i="31"/>
  <c r="AW55" i="31"/>
  <c r="AE16" i="31"/>
  <c r="AE21" i="31" s="1"/>
  <c r="AW28" i="31"/>
  <c r="AR55" i="31"/>
  <c r="AG16" i="31"/>
  <c r="AI28" i="31"/>
  <c r="AE55" i="31"/>
  <c r="AG55" i="31"/>
  <c r="AG60" i="31" s="1"/>
  <c r="AM24" i="31"/>
  <c r="AM22" i="31" s="1"/>
  <c r="AI16" i="31"/>
  <c r="AI21" i="31" s="1"/>
  <c r="AJ16" i="31"/>
  <c r="AJ21" i="31" s="1"/>
  <c r="AO16" i="31"/>
  <c r="K18" i="28"/>
  <c r="K24" i="28"/>
  <c r="Y24" i="28"/>
  <c r="AK55" i="28"/>
  <c r="U24" i="28"/>
  <c r="U18" i="28"/>
  <c r="U25" i="28"/>
  <c r="AF18" i="28"/>
  <c r="H24" i="28"/>
  <c r="H18" i="28"/>
  <c r="AK25" i="28"/>
  <c r="AK18" i="28"/>
  <c r="K20" i="28"/>
  <c r="AO17" i="28"/>
  <c r="AO25" i="28" s="1"/>
  <c r="AK24" i="28"/>
  <c r="AY29" i="28"/>
  <c r="AZ21" i="28"/>
  <c r="AY21" i="28"/>
  <c r="AG17" i="28"/>
  <c r="AG18" i="28" s="1"/>
  <c r="AF25" i="28"/>
  <c r="BD27" i="28"/>
  <c r="BE27" i="28"/>
  <c r="BA23" i="28"/>
  <c r="BA19" i="28"/>
  <c r="AI17" i="28"/>
  <c r="AI18" i="28" s="1"/>
  <c r="H26" i="28"/>
  <c r="H35" i="28"/>
  <c r="AH26" i="28"/>
  <c r="AH35" i="28"/>
  <c r="L31" i="28"/>
  <c r="AL25" i="28"/>
  <c r="AL18" i="28"/>
  <c r="M25" i="28"/>
  <c r="M24" i="28"/>
  <c r="AS18" i="28"/>
  <c r="AL24" i="28"/>
  <c r="AS25" i="28"/>
  <c r="AE31" i="28"/>
  <c r="AZ29" i="28"/>
  <c r="AQ17" i="28"/>
  <c r="AQ18" i="28" s="1"/>
  <c r="AV35" i="28"/>
  <c r="AR57" i="28"/>
  <c r="K31" i="28"/>
  <c r="L17" i="28"/>
  <c r="L25" i="28" s="1"/>
  <c r="Q17" i="28"/>
  <c r="Q18" i="28" s="1"/>
  <c r="AR17" i="28"/>
  <c r="AR18" i="28" s="1"/>
  <c r="BA21" i="28"/>
  <c r="AT36" i="28"/>
  <c r="AT39" i="28"/>
  <c r="AH55" i="28"/>
  <c r="U55" i="28"/>
  <c r="X26" i="28"/>
  <c r="X35" i="28"/>
  <c r="AJ17" i="28"/>
  <c r="AJ25" i="28" s="1"/>
  <c r="AJ20" i="28"/>
  <c r="BB29" i="28"/>
  <c r="AG57" i="28"/>
  <c r="AG50" i="28"/>
  <c r="O20" i="28"/>
  <c r="N25" i="28"/>
  <c r="N18" i="28"/>
  <c r="Y50" i="28"/>
  <c r="S20" i="28"/>
  <c r="AQ20" i="28"/>
  <c r="Q20" i="28"/>
  <c r="Y22" i="28"/>
  <c r="AW22" i="28"/>
  <c r="AE24" i="28"/>
  <c r="AA50" i="28"/>
  <c r="AP18" i="28"/>
  <c r="T20" i="28"/>
  <c r="AR20" i="28"/>
  <c r="AA22" i="28"/>
  <c r="AP25" i="28"/>
  <c r="AX23" i="28"/>
  <c r="AX19" i="28"/>
  <c r="N24" i="28"/>
  <c r="AO31" i="28"/>
  <c r="AE50" i="28"/>
  <c r="Z25" i="28"/>
  <c r="Z18" i="28"/>
  <c r="S31" i="28"/>
  <c r="AQ31" i="28"/>
  <c r="BC27" i="28"/>
  <c r="AS55" i="28"/>
  <c r="AY27" i="28"/>
  <c r="AT55" i="28"/>
  <c r="T57" i="28"/>
  <c r="L50" i="28"/>
  <c r="L57" i="28"/>
  <c r="Y57" i="28"/>
  <c r="AW57" i="28"/>
  <c r="AA57" i="28"/>
  <c r="AN55" i="28"/>
  <c r="AB57" i="28"/>
  <c r="K145" i="26"/>
  <c r="K113" i="26"/>
  <c r="M24" i="26"/>
  <c r="M25" i="26"/>
  <c r="M35" i="26" s="1"/>
  <c r="M39" i="26" s="1"/>
  <c r="S145" i="26"/>
  <c r="S113" i="26"/>
  <c r="E24" i="31" l="1"/>
  <c r="E22" i="31" s="1"/>
  <c r="L21" i="31"/>
  <c r="L24" i="31" s="1"/>
  <c r="L22" i="31" s="1"/>
  <c r="AW60" i="31"/>
  <c r="AW63" i="31" s="1"/>
  <c r="AO21" i="31"/>
  <c r="AO24" i="31" s="1"/>
  <c r="AO22" i="31" s="1"/>
  <c r="AW33" i="31"/>
  <c r="AW38" i="31" s="1"/>
  <c r="AR33" i="31"/>
  <c r="AR38" i="31" s="1"/>
  <c r="AU60" i="31"/>
  <c r="AU63" i="31" s="1"/>
  <c r="AR60" i="31"/>
  <c r="AR63" i="31" s="1"/>
  <c r="AQ48" i="31"/>
  <c r="AQ51" i="31" s="1"/>
  <c r="L48" i="26"/>
  <c r="L40" i="26"/>
  <c r="D39" i="25" s="1"/>
  <c r="D45" i="25" s="1"/>
  <c r="E26" i="28"/>
  <c r="E39" i="28"/>
  <c r="E40" i="28" s="1"/>
  <c r="G24" i="28"/>
  <c r="F35" i="28"/>
  <c r="F39" i="28" s="1"/>
  <c r="G18" i="28"/>
  <c r="I24" i="28"/>
  <c r="I25" i="28"/>
  <c r="I26" i="28" s="1"/>
  <c r="G35" i="28"/>
  <c r="G26" i="28"/>
  <c r="I35" i="28"/>
  <c r="K150" i="28"/>
  <c r="AE25" i="28"/>
  <c r="AU24" i="28"/>
  <c r="AU18" i="28"/>
  <c r="T24" i="28"/>
  <c r="AU150" i="28"/>
  <c r="BA31" i="28"/>
  <c r="AN39" i="28"/>
  <c r="AN40" i="28" s="1"/>
  <c r="O150" i="28"/>
  <c r="AN26" i="28"/>
  <c r="P36" i="28"/>
  <c r="J35" i="28"/>
  <c r="J36" i="28" s="1"/>
  <c r="R26" i="28"/>
  <c r="AC26" i="28"/>
  <c r="O18" i="28"/>
  <c r="O24" i="28"/>
  <c r="O26" i="28"/>
  <c r="P26" i="28"/>
  <c r="S150" i="28"/>
  <c r="T18" i="28"/>
  <c r="S24" i="28"/>
  <c r="S25" i="28"/>
  <c r="S35" i="28" s="1"/>
  <c r="W24" i="28"/>
  <c r="W25" i="28"/>
  <c r="W26" i="28" s="1"/>
  <c r="Y25" i="28"/>
  <c r="Y35" i="28" s="1"/>
  <c r="W150" i="28"/>
  <c r="V35" i="28"/>
  <c r="AB18" i="28"/>
  <c r="AA25" i="28"/>
  <c r="AA35" i="28" s="1"/>
  <c r="AA39" i="28" s="1"/>
  <c r="AA48" i="28" s="1"/>
  <c r="AA49" i="28" s="1"/>
  <c r="AB25" i="28"/>
  <c r="AB35" i="28" s="1"/>
  <c r="AB39" i="28" s="1"/>
  <c r="AA18" i="28"/>
  <c r="AA150" i="28"/>
  <c r="AE150" i="28"/>
  <c r="AD26" i="28"/>
  <c r="AD36" i="28"/>
  <c r="AM150" i="28"/>
  <c r="AM25" i="28"/>
  <c r="AM35" i="28" s="1"/>
  <c r="AR24" i="28"/>
  <c r="AQ150" i="28"/>
  <c r="AR25" i="28"/>
  <c r="AR35" i="28" s="1"/>
  <c r="AZ22" i="28"/>
  <c r="AZ31" i="28"/>
  <c r="AG25" i="28"/>
  <c r="AG35" i="28" s="1"/>
  <c r="AG24" i="28"/>
  <c r="AY22" i="28"/>
  <c r="AQ25" i="28"/>
  <c r="AQ35" i="28" s="1"/>
  <c r="Q24" i="28"/>
  <c r="BB32" i="28"/>
  <c r="BD32" i="28" s="1"/>
  <c r="Q25" i="28"/>
  <c r="Q26" i="28" s="1"/>
  <c r="AM24" i="28"/>
  <c r="AY28" i="28"/>
  <c r="AY31" i="28"/>
  <c r="AW18" i="28"/>
  <c r="AW25" i="28"/>
  <c r="AW26" i="28" s="1"/>
  <c r="AE60" i="31"/>
  <c r="AE63" i="31" s="1"/>
  <c r="AG33" i="31"/>
  <c r="AG38" i="31" s="1"/>
  <c r="AE24" i="31"/>
  <c r="AE22" i="31" s="1"/>
  <c r="AG63" i="31"/>
  <c r="AG21" i="31"/>
  <c r="AG24" i="31" s="1"/>
  <c r="AG22" i="31" s="1"/>
  <c r="AI24" i="31"/>
  <c r="AI22" i="31" s="1"/>
  <c r="AI33" i="31"/>
  <c r="AI38" i="31" s="1"/>
  <c r="AJ24" i="31"/>
  <c r="AJ22" i="31" s="1"/>
  <c r="AJ26" i="28"/>
  <c r="AJ35" i="28"/>
  <c r="AZ19" i="28"/>
  <c r="AY19" i="28"/>
  <c r="AX17" i="28"/>
  <c r="T35" i="28"/>
  <c r="T26" i="28"/>
  <c r="N35" i="28"/>
  <c r="N26" i="28"/>
  <c r="AT48" i="28"/>
  <c r="AT40" i="28"/>
  <c r="BA17" i="28"/>
  <c r="AR55" i="28"/>
  <c r="BC29" i="28"/>
  <c r="BC31" i="28" s="1"/>
  <c r="R36" i="28"/>
  <c r="R39" i="28"/>
  <c r="AU26" i="28"/>
  <c r="AU35" i="28"/>
  <c r="AI24" i="28"/>
  <c r="AE55" i="28"/>
  <c r="BB21" i="28"/>
  <c r="BC21" i="28" s="1"/>
  <c r="BC22" i="28" s="1"/>
  <c r="BD13" i="28"/>
  <c r="BB23" i="28"/>
  <c r="BC23" i="28" s="1"/>
  <c r="BB19" i="28"/>
  <c r="BB17" i="28" s="1"/>
  <c r="BB18" i="28" s="1"/>
  <c r="AI25" i="28"/>
  <c r="K26" i="28"/>
  <c r="K35" i="28"/>
  <c r="X36" i="28"/>
  <c r="X39" i="28"/>
  <c r="AC39" i="28"/>
  <c r="AC36" i="28"/>
  <c r="AP35" i="28"/>
  <c r="AP26" i="28"/>
  <c r="AA55" i="28"/>
  <c r="Y55" i="28"/>
  <c r="AE35" i="28"/>
  <c r="AE26" i="28"/>
  <c r="U26" i="28"/>
  <c r="U35" i="28"/>
  <c r="AZ23" i="28"/>
  <c r="AY23" i="28"/>
  <c r="AG55" i="28"/>
  <c r="AL26" i="28"/>
  <c r="AL35" i="28"/>
  <c r="AV36" i="28"/>
  <c r="AV39" i="28"/>
  <c r="L35" i="28"/>
  <c r="L26" i="28"/>
  <c r="Z35" i="28"/>
  <c r="Z26" i="28"/>
  <c r="BD29" i="28"/>
  <c r="BB31" i="28"/>
  <c r="AS35" i="28"/>
  <c r="AS26" i="28"/>
  <c r="AJ55" i="28"/>
  <c r="BF27" i="28"/>
  <c r="BI27" i="28" s="1"/>
  <c r="AD48" i="28"/>
  <c r="AD40" i="28"/>
  <c r="AQ24" i="28"/>
  <c r="M35" i="28"/>
  <c r="M26" i="28"/>
  <c r="H39" i="28"/>
  <c r="H36" i="28"/>
  <c r="O39" i="28"/>
  <c r="O36" i="28"/>
  <c r="AJ18" i="28"/>
  <c r="AJ24" i="28"/>
  <c r="AK26" i="28"/>
  <c r="AK35" i="28"/>
  <c r="AH36" i="28"/>
  <c r="AH39" i="28"/>
  <c r="P48" i="28"/>
  <c r="P40" i="28"/>
  <c r="AF35" i="28"/>
  <c r="AF26" i="28"/>
  <c r="L24" i="28"/>
  <c r="L18" i="28"/>
  <c r="AO26" i="28"/>
  <c r="AO35" i="28"/>
  <c r="AO18" i="28"/>
  <c r="AO24" i="28"/>
  <c r="K147" i="26"/>
  <c r="M26" i="26"/>
  <c r="M36" i="26"/>
  <c r="M48" i="26"/>
  <c r="M40" i="26"/>
  <c r="S147" i="26"/>
  <c r="L49" i="26" l="1"/>
  <c r="D50" i="25" s="1"/>
  <c r="D56" i="25" s="1"/>
  <c r="L53" i="26"/>
  <c r="L58" i="26"/>
  <c r="E48" i="28"/>
  <c r="E49" i="28" s="1"/>
  <c r="F36" i="28"/>
  <c r="F48" i="28"/>
  <c r="F40" i="28"/>
  <c r="G36" i="28"/>
  <c r="G39" i="28"/>
  <c r="I39" i="28"/>
  <c r="I36" i="28"/>
  <c r="J39" i="28"/>
  <c r="J40" i="28" s="1"/>
  <c r="AN48" i="28"/>
  <c r="BB34" i="28"/>
  <c r="Y26" i="28"/>
  <c r="BH27" i="28"/>
  <c r="Q35" i="28"/>
  <c r="Q36" i="28" s="1"/>
  <c r="S26" i="28"/>
  <c r="W35" i="28"/>
  <c r="W39" i="28" s="1"/>
  <c r="V36" i="28"/>
  <c r="V39" i="28"/>
  <c r="AB26" i="28"/>
  <c r="AA26" i="28"/>
  <c r="AB36" i="28"/>
  <c r="AA51" i="28"/>
  <c r="AA36" i="28"/>
  <c r="AA53" i="28"/>
  <c r="AA40" i="28"/>
  <c r="AA58" i="28"/>
  <c r="AA62" i="28" s="1"/>
  <c r="AA63" i="28" s="1"/>
  <c r="AB40" i="28"/>
  <c r="AB48" i="28"/>
  <c r="AG26" i="28"/>
  <c r="AM26" i="28"/>
  <c r="AR26" i="28"/>
  <c r="BG27" i="28"/>
  <c r="AQ26" i="28"/>
  <c r="BC32" i="28"/>
  <c r="BC34" i="28" s="1"/>
  <c r="AW35" i="28"/>
  <c r="AW39" i="28" s="1"/>
  <c r="AT53" i="28"/>
  <c r="AT49" i="28"/>
  <c r="AT58" i="28"/>
  <c r="AT51" i="28"/>
  <c r="AV48" i="28"/>
  <c r="AV40" i="28"/>
  <c r="AD53" i="28"/>
  <c r="AD49" i="28"/>
  <c r="AD58" i="28"/>
  <c r="AD51" i="28"/>
  <c r="U36" i="28"/>
  <c r="U39" i="28"/>
  <c r="N39" i="28"/>
  <c r="N36" i="28"/>
  <c r="K36" i="28"/>
  <c r="K39" i="28"/>
  <c r="T36" i="28"/>
  <c r="T39" i="28"/>
  <c r="P58" i="28"/>
  <c r="P49" i="28"/>
  <c r="P53" i="28"/>
  <c r="P51" i="28"/>
  <c r="AR39" i="28"/>
  <c r="AR36" i="28"/>
  <c r="AN58" i="28"/>
  <c r="AN49" i="28"/>
  <c r="AN53" i="28"/>
  <c r="AN51" i="28"/>
  <c r="BD31" i="28"/>
  <c r="BF29" i="28"/>
  <c r="BE29" i="28"/>
  <c r="AY20" i="28"/>
  <c r="AY17" i="28"/>
  <c r="AY24" i="28" s="1"/>
  <c r="O48" i="28"/>
  <c r="O40" i="28"/>
  <c r="AE39" i="28"/>
  <c r="AE36" i="28"/>
  <c r="AZ17" i="28"/>
  <c r="AZ20" i="28"/>
  <c r="AO36" i="28"/>
  <c r="AO39" i="28"/>
  <c r="BC19" i="28"/>
  <c r="AJ36" i="28"/>
  <c r="AJ39" i="28"/>
  <c r="AM39" i="28"/>
  <c r="AM36" i="28"/>
  <c r="AF39" i="28"/>
  <c r="AF36" i="28"/>
  <c r="AS39" i="28"/>
  <c r="AS36" i="28"/>
  <c r="AL39" i="28"/>
  <c r="AL36" i="28"/>
  <c r="AX18" i="28"/>
  <c r="AX25" i="28"/>
  <c r="AU36" i="28"/>
  <c r="AU39" i="28"/>
  <c r="AK39" i="28"/>
  <c r="AK36" i="28"/>
  <c r="H40" i="28"/>
  <c r="H48" i="28"/>
  <c r="AG36" i="28"/>
  <c r="AG39" i="28"/>
  <c r="AQ39" i="28"/>
  <c r="AQ36" i="28"/>
  <c r="BD21" i="28"/>
  <c r="BD23" i="28"/>
  <c r="BD19" i="28"/>
  <c r="BF13" i="28"/>
  <c r="BH13" i="28"/>
  <c r="BE13" i="28"/>
  <c r="R40" i="28"/>
  <c r="R48" i="28"/>
  <c r="L36" i="28"/>
  <c r="L39" i="28"/>
  <c r="AI26" i="28"/>
  <c r="AI35" i="28"/>
  <c r="AH40" i="28"/>
  <c r="AH48" i="28"/>
  <c r="BB25" i="28"/>
  <c r="BD34" i="28"/>
  <c r="BF32" i="28"/>
  <c r="BG32" i="28" s="1"/>
  <c r="BJ27" i="28"/>
  <c r="BL27" i="28" s="1"/>
  <c r="Z39" i="28"/>
  <c r="Z36" i="28"/>
  <c r="AC48" i="28"/>
  <c r="AC40" i="28"/>
  <c r="BA18" i="28"/>
  <c r="BA25" i="28"/>
  <c r="BE32" i="28"/>
  <c r="S39" i="28"/>
  <c r="S36" i="28"/>
  <c r="AP36" i="28"/>
  <c r="AP39" i="28"/>
  <c r="Y39" i="28"/>
  <c r="Y36" i="28"/>
  <c r="M39" i="28"/>
  <c r="M36" i="28"/>
  <c r="X48" i="28"/>
  <c r="X40" i="28"/>
  <c r="BH29" i="28"/>
  <c r="M58" i="26"/>
  <c r="M53" i="26"/>
  <c r="M49" i="26"/>
  <c r="M51" i="26"/>
  <c r="L59" i="26" l="1"/>
  <c r="D61" i="25" s="1"/>
  <c r="D67" i="25" s="1"/>
  <c r="L62" i="26"/>
  <c r="L63" i="26" s="1"/>
  <c r="L61" i="26"/>
  <c r="E58" i="28"/>
  <c r="E61" i="28" s="1"/>
  <c r="E51" i="28"/>
  <c r="E53" i="28"/>
  <c r="E62" i="28"/>
  <c r="F49" i="28"/>
  <c r="F58" i="28"/>
  <c r="F53" i="28"/>
  <c r="F51" i="28"/>
  <c r="G48" i="28"/>
  <c r="G40" i="28"/>
  <c r="I48" i="28"/>
  <c r="I40" i="28"/>
  <c r="J48" i="28"/>
  <c r="J53" i="28" s="1"/>
  <c r="BH31" i="28"/>
  <c r="Q39" i="28"/>
  <c r="Q48" i="28" s="1"/>
  <c r="W36" i="28"/>
  <c r="V40" i="28"/>
  <c r="V48" i="28"/>
  <c r="AA59" i="28"/>
  <c r="AB58" i="28"/>
  <c r="AB49" i="28"/>
  <c r="AB53" i="28"/>
  <c r="AB51" i="28"/>
  <c r="AW36" i="28"/>
  <c r="BB35" i="28"/>
  <c r="BB26" i="28"/>
  <c r="BF31" i="28"/>
  <c r="BI29" i="28"/>
  <c r="W48" i="28"/>
  <c r="W40" i="28"/>
  <c r="BF21" i="28"/>
  <c r="BG21" i="28" s="1"/>
  <c r="BG22" i="28" s="1"/>
  <c r="BF23" i="28"/>
  <c r="BH23" i="28" s="1"/>
  <c r="BI13" i="28"/>
  <c r="BF19" i="28"/>
  <c r="BF17" i="28" s="1"/>
  <c r="BF18" i="28" s="1"/>
  <c r="AK48" i="28"/>
  <c r="AK40" i="28"/>
  <c r="BD17" i="28"/>
  <c r="X53" i="28"/>
  <c r="X51" i="28"/>
  <c r="X49" i="28"/>
  <c r="X58" i="28"/>
  <c r="AZ18" i="28"/>
  <c r="AZ25" i="28"/>
  <c r="AJ48" i="28"/>
  <c r="AJ40" i="28"/>
  <c r="BE31" i="28"/>
  <c r="BC17" i="28"/>
  <c r="BC20" i="28"/>
  <c r="BN27" i="28"/>
  <c r="AO40" i="28"/>
  <c r="AO48" i="28"/>
  <c r="BG13" i="28"/>
  <c r="AI36" i="28"/>
  <c r="AI39" i="28"/>
  <c r="BA26" i="28"/>
  <c r="BA35" i="28"/>
  <c r="AU48" i="28"/>
  <c r="AU40" i="28"/>
  <c r="AZ24" i="28"/>
  <c r="AW48" i="28"/>
  <c r="AW40" i="28"/>
  <c r="AC49" i="28"/>
  <c r="AC58" i="28"/>
  <c r="AC53" i="28"/>
  <c r="AC51" i="28"/>
  <c r="AM48" i="28"/>
  <c r="AM40" i="28"/>
  <c r="H58" i="28"/>
  <c r="H49" i="28"/>
  <c r="H53" i="28"/>
  <c r="H51" i="28"/>
  <c r="P59" i="28"/>
  <c r="P62" i="28"/>
  <c r="AH58" i="28"/>
  <c r="AH49" i="28"/>
  <c r="AH53" i="28"/>
  <c r="AH51" i="28"/>
  <c r="T40" i="28"/>
  <c r="T48" i="28"/>
  <c r="BM27" i="28"/>
  <c r="AV58" i="28"/>
  <c r="AV53" i="28"/>
  <c r="AV49" i="28"/>
  <c r="AV51" i="28"/>
  <c r="AF40" i="28"/>
  <c r="AF48" i="28"/>
  <c r="BE21" i="28"/>
  <c r="BE22" i="28" s="1"/>
  <c r="AE48" i="28"/>
  <c r="AE40" i="28"/>
  <c r="AN59" i="28"/>
  <c r="AN62" i="28"/>
  <c r="AT62" i="28"/>
  <c r="AT61" i="28"/>
  <c r="AT59" i="28"/>
  <c r="M48" i="28"/>
  <c r="M40" i="28"/>
  <c r="J49" i="28"/>
  <c r="BE19" i="28"/>
  <c r="AQ40" i="28"/>
  <c r="AQ48" i="28"/>
  <c r="AX26" i="28"/>
  <c r="AX35" i="28"/>
  <c r="O49" i="28"/>
  <c r="O53" i="28"/>
  <c r="O58" i="28"/>
  <c r="O51" i="28"/>
  <c r="AR40" i="28"/>
  <c r="AR48" i="28"/>
  <c r="N48" i="28"/>
  <c r="N40" i="28"/>
  <c r="AP40" i="28"/>
  <c r="AP48" i="28"/>
  <c r="Z40" i="28"/>
  <c r="Z48" i="28"/>
  <c r="AL48" i="28"/>
  <c r="AL40" i="28"/>
  <c r="AD62" i="28"/>
  <c r="AD59" i="28"/>
  <c r="AD61" i="28"/>
  <c r="S40" i="28"/>
  <c r="S48" i="28"/>
  <c r="BG29" i="28"/>
  <c r="BK27" i="28"/>
  <c r="AS48" i="28"/>
  <c r="AS40" i="28"/>
  <c r="K48" i="28"/>
  <c r="K40" i="28"/>
  <c r="BE23" i="28"/>
  <c r="L48" i="28"/>
  <c r="L40" i="28"/>
  <c r="Y48" i="28"/>
  <c r="Y40" i="28"/>
  <c r="BF34" i="28"/>
  <c r="BI32" i="28"/>
  <c r="BH32" i="28"/>
  <c r="BH34" i="28" s="1"/>
  <c r="R53" i="28"/>
  <c r="R58" i="28"/>
  <c r="R49" i="28"/>
  <c r="R51" i="28"/>
  <c r="AG48" i="28"/>
  <c r="AG40" i="28"/>
  <c r="AY18" i="28"/>
  <c r="AY25" i="28"/>
  <c r="U40" i="28"/>
  <c r="U48" i="28"/>
  <c r="M62" i="26"/>
  <c r="M61" i="26"/>
  <c r="M59" i="26"/>
  <c r="E59" i="28" l="1"/>
  <c r="I61" i="28"/>
  <c r="L61" i="28"/>
  <c r="E71" i="28"/>
  <c r="E70" i="28"/>
  <c r="E63" i="28"/>
  <c r="F62" i="28"/>
  <c r="F59" i="28"/>
  <c r="G58" i="28"/>
  <c r="G49" i="28"/>
  <c r="G51" i="28"/>
  <c r="G53" i="28"/>
  <c r="I49" i="28"/>
  <c r="I58" i="28"/>
  <c r="I51" i="28"/>
  <c r="I53" i="28"/>
  <c r="J58" i="28"/>
  <c r="J62" i="28" s="1"/>
  <c r="J51" i="28"/>
  <c r="P71" i="28"/>
  <c r="P70" i="28"/>
  <c r="AD71" i="28"/>
  <c r="AD70" i="28"/>
  <c r="Q40" i="28"/>
  <c r="V53" i="28"/>
  <c r="V58" i="28"/>
  <c r="V49" i="28"/>
  <c r="V51" i="28"/>
  <c r="AB62" i="28"/>
  <c r="AB63" i="28" s="1"/>
  <c r="AB59" i="28"/>
  <c r="AN71" i="28"/>
  <c r="AN70" i="28"/>
  <c r="AT71" i="28"/>
  <c r="AT70" i="28"/>
  <c r="BH21" i="28"/>
  <c r="BH22" i="28" s="1"/>
  <c r="AL53" i="28"/>
  <c r="AL58" i="28"/>
  <c r="AL49" i="28"/>
  <c r="AL51" i="28"/>
  <c r="AI48" i="28"/>
  <c r="AI40" i="28"/>
  <c r="Z53" i="28"/>
  <c r="Z49" i="28"/>
  <c r="Z58" i="28"/>
  <c r="Z51" i="28"/>
  <c r="AJ58" i="28"/>
  <c r="AJ49" i="28"/>
  <c r="AJ53" i="28"/>
  <c r="AJ51" i="28"/>
  <c r="BF25" i="28"/>
  <c r="AX39" i="28"/>
  <c r="AX36" i="28"/>
  <c r="X59" i="28"/>
  <c r="X62" i="28"/>
  <c r="AW58" i="28"/>
  <c r="AW49" i="28"/>
  <c r="AW53" i="28"/>
  <c r="AW51" i="28"/>
  <c r="Y49" i="28"/>
  <c r="Y58" i="28"/>
  <c r="Y53" i="28"/>
  <c r="Y51" i="28"/>
  <c r="AT63" i="28"/>
  <c r="K58" i="28"/>
  <c r="K49" i="28"/>
  <c r="K53" i="28"/>
  <c r="K51" i="28"/>
  <c r="Q49" i="28"/>
  <c r="Q58" i="28"/>
  <c r="Q51" i="28"/>
  <c r="Q53" i="28"/>
  <c r="AS49" i="28"/>
  <c r="AS53" i="28"/>
  <c r="AS58" i="28"/>
  <c r="AS51" i="28"/>
  <c r="BG31" i="28"/>
  <c r="AY35" i="28"/>
  <c r="AY26" i="28"/>
  <c r="BE17" i="28"/>
  <c r="BE24" i="28" s="1"/>
  <c r="BE20" i="28"/>
  <c r="BH19" i="28"/>
  <c r="AU51" i="28"/>
  <c r="AU49" i="28"/>
  <c r="AU58" i="28"/>
  <c r="AU53" i="28"/>
  <c r="BD18" i="28"/>
  <c r="BD25" i="28"/>
  <c r="BI19" i="28"/>
  <c r="BJ13" i="28"/>
  <c r="BI21" i="28"/>
  <c r="BI23" i="28"/>
  <c r="AZ35" i="28"/>
  <c r="AZ26" i="28"/>
  <c r="AP53" i="28"/>
  <c r="AP49" i="28"/>
  <c r="AP58" i="28"/>
  <c r="AP51" i="28"/>
  <c r="AF58" i="28"/>
  <c r="AF53" i="28"/>
  <c r="AF49" i="28"/>
  <c r="AF51" i="28"/>
  <c r="AC62" i="28"/>
  <c r="AC59" i="28"/>
  <c r="AC61" i="28"/>
  <c r="BJ32" i="28"/>
  <c r="BI34" i="28"/>
  <c r="M53" i="28"/>
  <c r="M49" i="28"/>
  <c r="M58" i="28"/>
  <c r="M51" i="28"/>
  <c r="U58" i="28"/>
  <c r="U53" i="28"/>
  <c r="U49" i="28"/>
  <c r="U51" i="28"/>
  <c r="AQ58" i="28"/>
  <c r="AQ53" i="28"/>
  <c r="AQ49" i="28"/>
  <c r="AQ51" i="28"/>
  <c r="BQ27" i="28"/>
  <c r="BP27" i="28"/>
  <c r="N53" i="28"/>
  <c r="N49" i="28"/>
  <c r="N58" i="28"/>
  <c r="N51" i="28"/>
  <c r="BO27" i="28"/>
  <c r="AR49" i="28"/>
  <c r="AR58" i="28"/>
  <c r="AR53" i="28"/>
  <c r="AR51" i="28"/>
  <c r="BJ29" i="28"/>
  <c r="BI31" i="28"/>
  <c r="AV62" i="28"/>
  <c r="AV59" i="28"/>
  <c r="BC18" i="28"/>
  <c r="BC25" i="28"/>
  <c r="BC24" i="28"/>
  <c r="BG19" i="28"/>
  <c r="L49" i="28"/>
  <c r="L53" i="28"/>
  <c r="L58" i="28"/>
  <c r="L51" i="28"/>
  <c r="AG53" i="28"/>
  <c r="AG58" i="28"/>
  <c r="AG49" i="28"/>
  <c r="AG51" i="28"/>
  <c r="AD63" i="28"/>
  <c r="O59" i="28"/>
  <c r="O62" i="28"/>
  <c r="O63" i="28" s="1"/>
  <c r="O61" i="28"/>
  <c r="H62" i="28"/>
  <c r="H59" i="28"/>
  <c r="BA36" i="28"/>
  <c r="BA39" i="28"/>
  <c r="BB36" i="28"/>
  <c r="BB39" i="28"/>
  <c r="AM49" i="28"/>
  <c r="AM53" i="28"/>
  <c r="AM58" i="28"/>
  <c r="AM51" i="28"/>
  <c r="R62" i="28"/>
  <c r="R59" i="28"/>
  <c r="BG28" i="28"/>
  <c r="AO49" i="28"/>
  <c r="AO53" i="28"/>
  <c r="AO58" i="28"/>
  <c r="AO51" i="28"/>
  <c r="AH62" i="28"/>
  <c r="AH59" i="28"/>
  <c r="P63" i="28"/>
  <c r="S58" i="28"/>
  <c r="S49" i="28"/>
  <c r="S53" i="28"/>
  <c r="S51" i="28"/>
  <c r="W58" i="28"/>
  <c r="W49" i="28"/>
  <c r="W53" i="28"/>
  <c r="W51" i="28"/>
  <c r="AN63" i="28"/>
  <c r="BG23" i="28"/>
  <c r="AE58" i="28"/>
  <c r="AE49" i="28"/>
  <c r="AE53" i="28"/>
  <c r="AE51" i="28"/>
  <c r="T58" i="28"/>
  <c r="T49" i="28"/>
  <c r="T51" i="28"/>
  <c r="T53" i="28"/>
  <c r="AK53" i="28"/>
  <c r="AK58" i="28"/>
  <c r="AK49" i="28"/>
  <c r="AK51" i="28"/>
  <c r="BG34" i="28"/>
  <c r="M70" i="26"/>
  <c r="M63" i="26"/>
  <c r="E68" i="28" l="1"/>
  <c r="F71" i="28"/>
  <c r="F70" i="28"/>
  <c r="F63" i="28"/>
  <c r="G59" i="28"/>
  <c r="G62" i="28"/>
  <c r="G63" i="28" s="1"/>
  <c r="G61" i="28"/>
  <c r="I62" i="28"/>
  <c r="I63" i="28" s="1"/>
  <c r="I59" i="28"/>
  <c r="J59" i="28"/>
  <c r="R71" i="28"/>
  <c r="R70" i="28"/>
  <c r="X70" i="28"/>
  <c r="X71" i="28"/>
  <c r="X68" i="28" s="1"/>
  <c r="AH70" i="28"/>
  <c r="AH71" i="28"/>
  <c r="AH68" i="28" s="1"/>
  <c r="AD68" i="28"/>
  <c r="AC70" i="28"/>
  <c r="AC71" i="28"/>
  <c r="AC68" i="28" s="1"/>
  <c r="P68" i="28"/>
  <c r="V59" i="28"/>
  <c r="V61" i="28"/>
  <c r="V62" i="28"/>
  <c r="AT68" i="28"/>
  <c r="AN68" i="28"/>
  <c r="AV71" i="28"/>
  <c r="AV70" i="28"/>
  <c r="S59" i="28"/>
  <c r="S62" i="28"/>
  <c r="S63" i="28" s="1"/>
  <c r="BL32" i="28"/>
  <c r="BJ34" i="28"/>
  <c r="Q62" i="28"/>
  <c r="Q63" i="28" s="1"/>
  <c r="Q59" i="28"/>
  <c r="AE59" i="28"/>
  <c r="AE62" i="28"/>
  <c r="AE63" i="28" s="1"/>
  <c r="AE61" i="28"/>
  <c r="BG20" i="28"/>
  <c r="BG17" i="28"/>
  <c r="BI17" i="28"/>
  <c r="AM59" i="28"/>
  <c r="AM61" i="28"/>
  <c r="AM62" i="28"/>
  <c r="AM63" i="28" s="1"/>
  <c r="BC35" i="28"/>
  <c r="BC26" i="28"/>
  <c r="AZ39" i="28"/>
  <c r="AZ36" i="28"/>
  <c r="BB48" i="28"/>
  <c r="BB40" i="28"/>
  <c r="J63" i="28"/>
  <c r="AO62" i="28"/>
  <c r="AO63" i="28" s="1"/>
  <c r="AO59" i="28"/>
  <c r="N62" i="28"/>
  <c r="N61" i="28"/>
  <c r="N59" i="28"/>
  <c r="BK13" i="28"/>
  <c r="BM32" i="28"/>
  <c r="AY39" i="28"/>
  <c r="AY36" i="28"/>
  <c r="K59" i="28"/>
  <c r="K62" i="28"/>
  <c r="K63" i="28" s="1"/>
  <c r="AV63" i="28"/>
  <c r="U62" i="28"/>
  <c r="U61" i="28"/>
  <c r="U59" i="28"/>
  <c r="AU59" i="28"/>
  <c r="AU61" i="28"/>
  <c r="AU62" i="28"/>
  <c r="AU63" i="28" s="1"/>
  <c r="BA40" i="28"/>
  <c r="BA48" i="28"/>
  <c r="AX48" i="28"/>
  <c r="AX40" i="28"/>
  <c r="BL29" i="28"/>
  <c r="BJ31" i="28"/>
  <c r="M62" i="28"/>
  <c r="M59" i="28"/>
  <c r="M61" i="28"/>
  <c r="BF35" i="28"/>
  <c r="BF26" i="28"/>
  <c r="R63" i="28"/>
  <c r="AJ59" i="28"/>
  <c r="AJ62" i="28"/>
  <c r="AJ63" i="28" s="1"/>
  <c r="BK32" i="28"/>
  <c r="AR59" i="28"/>
  <c r="AR62" i="28"/>
  <c r="AR63" i="28" s="1"/>
  <c r="Z62" i="28"/>
  <c r="Z59" i="28"/>
  <c r="BD35" i="28"/>
  <c r="BD26" i="28"/>
  <c r="AW59" i="28"/>
  <c r="AW62" i="28"/>
  <c r="AW63" i="28" s="1"/>
  <c r="AK61" i="28"/>
  <c r="AK59" i="28"/>
  <c r="AK62" i="28"/>
  <c r="AG61" i="28"/>
  <c r="AJ61" i="28"/>
  <c r="X63" i="28"/>
  <c r="AG62" i="28"/>
  <c r="AG63" i="28" s="1"/>
  <c r="AG59" i="28"/>
  <c r="AS62" i="28"/>
  <c r="AS59" i="28"/>
  <c r="AS61" i="28"/>
  <c r="W59" i="28"/>
  <c r="W62" i="28"/>
  <c r="W63" i="28" s="1"/>
  <c r="W61" i="28"/>
  <c r="T59" i="28"/>
  <c r="T62" i="28"/>
  <c r="T63" i="28" s="1"/>
  <c r="BK29" i="28"/>
  <c r="BH17" i="28"/>
  <c r="BH20" i="28"/>
  <c r="AL61" i="28"/>
  <c r="AL59" i="28"/>
  <c r="AL62" i="28"/>
  <c r="BJ23" i="28"/>
  <c r="BK23" i="28" s="1"/>
  <c r="BJ19" i="28"/>
  <c r="BK19" i="28" s="1"/>
  <c r="BL13" i="28"/>
  <c r="BM13" i="28" s="1"/>
  <c r="BJ21" i="28"/>
  <c r="BK21" i="28" s="1"/>
  <c r="BK22" i="28" s="1"/>
  <c r="AP62" i="28"/>
  <c r="AP59" i="28"/>
  <c r="BE18" i="28"/>
  <c r="BE25" i="28"/>
  <c r="AQ59" i="28"/>
  <c r="AQ62" i="28"/>
  <c r="AQ63" i="28" s="1"/>
  <c r="AH63" i="28"/>
  <c r="AC63" i="28"/>
  <c r="AI58" i="28"/>
  <c r="AI53" i="28"/>
  <c r="AI49" i="28"/>
  <c r="AI51" i="28"/>
  <c r="H63" i="28"/>
  <c r="L59" i="28"/>
  <c r="L62" i="28"/>
  <c r="L63" i="28" s="1"/>
  <c r="BR27" i="28"/>
  <c r="BT27" i="28" s="1"/>
  <c r="AF59" i="28"/>
  <c r="AF62" i="28"/>
  <c r="Y59" i="28"/>
  <c r="Y62" i="28"/>
  <c r="Y63" i="28" s="1"/>
  <c r="F68" i="28" l="1"/>
  <c r="N70" i="28"/>
  <c r="N71" i="28"/>
  <c r="N68" i="28" s="1"/>
  <c r="AF71" i="28"/>
  <c r="AF70" i="28"/>
  <c r="U70" i="28"/>
  <c r="U71" i="28"/>
  <c r="Z71" i="28"/>
  <c r="Z70" i="28"/>
  <c r="V71" i="28"/>
  <c r="V70" i="28"/>
  <c r="R68" i="28"/>
  <c r="V63" i="28"/>
  <c r="AK71" i="28"/>
  <c r="AK70" i="28"/>
  <c r="AL70" i="28"/>
  <c r="AL71" i="28"/>
  <c r="AL68" i="28" s="1"/>
  <c r="AS71" i="28"/>
  <c r="AS70" i="28"/>
  <c r="AP70" i="28"/>
  <c r="AP71" i="28"/>
  <c r="AP68" i="28" s="1"/>
  <c r="BK31" i="28"/>
  <c r="AV68" i="28"/>
  <c r="BK20" i="28"/>
  <c r="BK17" i="28"/>
  <c r="BK18" i="28" s="1"/>
  <c r="BG18" i="28"/>
  <c r="BG25" i="28"/>
  <c r="BU27" i="28"/>
  <c r="N63" i="28"/>
  <c r="M63" i="28"/>
  <c r="BD36" i="28"/>
  <c r="BD39" i="28"/>
  <c r="BC36" i="28"/>
  <c r="BC39" i="28"/>
  <c r="AL63" i="28"/>
  <c r="AK63" i="28"/>
  <c r="U63" i="28"/>
  <c r="AR61" i="28"/>
  <c r="AO61" i="28"/>
  <c r="BI18" i="28"/>
  <c r="BI25" i="28"/>
  <c r="BE35" i="28"/>
  <c r="BE26" i="28"/>
  <c r="AY40" i="28"/>
  <c r="AY48" i="28"/>
  <c r="AF63" i="28"/>
  <c r="AZ40" i="28"/>
  <c r="AZ48" i="28"/>
  <c r="BL23" i="28"/>
  <c r="BL19" i="28"/>
  <c r="BM19" i="28" s="1"/>
  <c r="BL21" i="28"/>
  <c r="BN13" i="28"/>
  <c r="BO13" i="28" s="1"/>
  <c r="BV27" i="28"/>
  <c r="BY27" i="28" s="1"/>
  <c r="BW27" i="28"/>
  <c r="Z63" i="28"/>
  <c r="BS27" i="28"/>
  <c r="AB61" i="28"/>
  <c r="Y61" i="28"/>
  <c r="BK34" i="28"/>
  <c r="BG24" i="28"/>
  <c r="AW61" i="28"/>
  <c r="AZ61" i="28"/>
  <c r="BN29" i="28"/>
  <c r="BP29" i="28" s="1"/>
  <c r="BL31" i="28"/>
  <c r="BM29" i="28"/>
  <c r="BM31" i="28" s="1"/>
  <c r="BN32" i="28"/>
  <c r="BO32" i="28" s="1"/>
  <c r="BL34" i="28"/>
  <c r="BH18" i="28"/>
  <c r="BH25" i="28"/>
  <c r="BH24" i="28"/>
  <c r="AS63" i="28"/>
  <c r="AX56" i="28"/>
  <c r="AX52" i="28"/>
  <c r="AX49" i="28"/>
  <c r="AP63" i="28"/>
  <c r="BF36" i="28"/>
  <c r="BF39" i="28"/>
  <c r="AI59" i="28"/>
  <c r="AI62" i="28"/>
  <c r="AI63" i="28" s="1"/>
  <c r="BJ17" i="28"/>
  <c r="Q61" i="28"/>
  <c r="T61" i="28"/>
  <c r="BA49" i="28"/>
  <c r="BA52" i="28"/>
  <c r="BA56" i="28"/>
  <c r="BB52" i="28"/>
  <c r="BB49" i="28"/>
  <c r="BB56" i="28"/>
  <c r="Z68" i="28" l="1"/>
  <c r="V68" i="28"/>
  <c r="U68" i="28"/>
  <c r="BK24" i="28"/>
  <c r="AF68" i="28"/>
  <c r="AS68" i="28"/>
  <c r="AK68" i="28"/>
  <c r="BK25" i="28"/>
  <c r="BK35" i="28" s="1"/>
  <c r="BP13" i="28"/>
  <c r="BP31" i="28" s="1"/>
  <c r="BO28" i="28"/>
  <c r="BM23" i="28"/>
  <c r="BN31" i="28"/>
  <c r="BQ29" i="28"/>
  <c r="BO34" i="28"/>
  <c r="AZ49" i="28"/>
  <c r="AZ56" i="28"/>
  <c r="AY56" i="28"/>
  <c r="AY49" i="28"/>
  <c r="BE36" i="28"/>
  <c r="BE39" i="28"/>
  <c r="BO29" i="28"/>
  <c r="BO31" i="28" s="1"/>
  <c r="BJ18" i="28"/>
  <c r="BJ25" i="28"/>
  <c r="BK26" i="28"/>
  <c r="BH35" i="28"/>
  <c r="BH26" i="28"/>
  <c r="BM21" i="28"/>
  <c r="BM22" i="28" s="1"/>
  <c r="BC48" i="28"/>
  <c r="BC40" i="28"/>
  <c r="BG35" i="28"/>
  <c r="BG26" i="28"/>
  <c r="BF48" i="28"/>
  <c r="BF40" i="28"/>
  <c r="BX27" i="28"/>
  <c r="BI35" i="28"/>
  <c r="BI26" i="28"/>
  <c r="BD40" i="28"/>
  <c r="BD48" i="28"/>
  <c r="BC56" i="28"/>
  <c r="BA50" i="28"/>
  <c r="BC52" i="28"/>
  <c r="AZ52" i="28"/>
  <c r="AY52" i="28"/>
  <c r="AX50" i="28"/>
  <c r="BZ27" i="28"/>
  <c r="CB27" i="28" s="1"/>
  <c r="BM20" i="28"/>
  <c r="BQ13" i="28"/>
  <c r="BN21" i="28"/>
  <c r="BP21" i="28" s="1"/>
  <c r="BN19" i="28"/>
  <c r="BO19" i="28" s="1"/>
  <c r="BN23" i="28"/>
  <c r="BP23" i="28" s="1"/>
  <c r="BB50" i="28"/>
  <c r="BQ32" i="28"/>
  <c r="BN34" i="28"/>
  <c r="BP32" i="28"/>
  <c r="BL17" i="28"/>
  <c r="BP22" i="28" l="1"/>
  <c r="CA27" i="28"/>
  <c r="BP34" i="28"/>
  <c r="AZ57" i="28"/>
  <c r="BM17" i="28"/>
  <c r="AY50" i="28"/>
  <c r="AY55" i="28" s="1"/>
  <c r="BO20" i="28"/>
  <c r="AZ53" i="28"/>
  <c r="AZ50" i="28"/>
  <c r="BB55" i="28"/>
  <c r="BB58" i="28"/>
  <c r="BI39" i="28"/>
  <c r="BI36" i="28"/>
  <c r="BJ26" i="28"/>
  <c r="BJ35" i="28"/>
  <c r="BQ21" i="28"/>
  <c r="BQ19" i="28"/>
  <c r="BQ23" i="28"/>
  <c r="BR13" i="28"/>
  <c r="BS13" i="28"/>
  <c r="BQ31" i="28"/>
  <c r="BR29" i="28"/>
  <c r="BS29" i="28" s="1"/>
  <c r="BS31" i="28" s="1"/>
  <c r="BL18" i="28"/>
  <c r="BL25" i="28"/>
  <c r="BG36" i="28"/>
  <c r="BG39" i="28"/>
  <c r="BE48" i="28"/>
  <c r="BE40" i="28"/>
  <c r="BO23" i="28"/>
  <c r="AX55" i="28"/>
  <c r="AX58" i="28"/>
  <c r="BK39" i="28"/>
  <c r="BK36" i="28"/>
  <c r="BN17" i="28"/>
  <c r="BP19" i="28"/>
  <c r="BC53" i="28"/>
  <c r="BC50" i="28"/>
  <c r="BC58" i="28" s="1"/>
  <c r="BF52" i="28"/>
  <c r="BF56" i="28"/>
  <c r="BF49" i="28"/>
  <c r="BM18" i="28"/>
  <c r="BM25" i="28"/>
  <c r="BM24" i="28"/>
  <c r="BC57" i="28"/>
  <c r="CD27" i="28"/>
  <c r="CE27" i="28" s="1"/>
  <c r="BC49" i="28"/>
  <c r="CC27" i="28"/>
  <c r="BH36" i="28"/>
  <c r="BH39" i="28"/>
  <c r="BA55" i="28"/>
  <c r="BA58" i="28"/>
  <c r="BQ34" i="28"/>
  <c r="BR32" i="28"/>
  <c r="BS32" i="28" s="1"/>
  <c r="BD49" i="28"/>
  <c r="BD56" i="28"/>
  <c r="BD52" i="28"/>
  <c r="BO21" i="28"/>
  <c r="BO22" i="28" s="1"/>
  <c r="BS34" i="28" l="1"/>
  <c r="AY58" i="28"/>
  <c r="AY59" i="28" s="1"/>
  <c r="BC59" i="28"/>
  <c r="BC62" i="28"/>
  <c r="BC63" i="28" s="1"/>
  <c r="BC61" i="28"/>
  <c r="BT29" i="28"/>
  <c r="BU29" i="28" s="1"/>
  <c r="BR31" i="28"/>
  <c r="BM26" i="28"/>
  <c r="BM35" i="28"/>
  <c r="BI48" i="28"/>
  <c r="BI40" i="28"/>
  <c r="BH48" i="28"/>
  <c r="BH40" i="28"/>
  <c r="AZ55" i="28"/>
  <c r="AZ51" i="28"/>
  <c r="AZ58" i="28"/>
  <c r="BR21" i="28"/>
  <c r="BT13" i="28"/>
  <c r="BR19" i="28"/>
  <c r="BR23" i="28"/>
  <c r="BS21" i="28"/>
  <c r="BS22" i="28" s="1"/>
  <c r="BJ39" i="28"/>
  <c r="BJ36" i="28"/>
  <c r="BG52" i="28"/>
  <c r="BD50" i="28"/>
  <c r="BH52" i="28"/>
  <c r="BE52" i="28"/>
  <c r="BG56" i="28"/>
  <c r="BH56" i="28"/>
  <c r="BE56" i="28"/>
  <c r="BE49" i="28"/>
  <c r="BG48" i="28"/>
  <c r="BG40" i="28"/>
  <c r="CG27" i="28"/>
  <c r="CF27" i="28"/>
  <c r="BP17" i="28"/>
  <c r="BP20" i="28"/>
  <c r="BL26" i="28"/>
  <c r="BL35" i="28"/>
  <c r="BO17" i="28"/>
  <c r="BO24" i="28" s="1"/>
  <c r="BK40" i="28"/>
  <c r="BK48" i="28"/>
  <c r="AX59" i="28"/>
  <c r="AX62" i="28"/>
  <c r="AX63" i="28" s="1"/>
  <c r="BA62" i="28"/>
  <c r="BA63" i="28" s="1"/>
  <c r="BA59" i="28"/>
  <c r="BB62" i="28"/>
  <c r="BB63" i="28" s="1"/>
  <c r="BB59" i="28"/>
  <c r="BF50" i="28"/>
  <c r="BC55" i="28"/>
  <c r="BC51" i="28"/>
  <c r="BR34" i="28"/>
  <c r="BT32" i="28"/>
  <c r="BN18" i="28"/>
  <c r="BN25" i="28"/>
  <c r="BQ17" i="28"/>
  <c r="BE57" i="28" l="1"/>
  <c r="BH57" i="28"/>
  <c r="AY62" i="28"/>
  <c r="AY63" i="28" s="1"/>
  <c r="BH49" i="28"/>
  <c r="BQ18" i="28"/>
  <c r="BQ25" i="28"/>
  <c r="BR17" i="28"/>
  <c r="BE53" i="28"/>
  <c r="BE50" i="28"/>
  <c r="BT21" i="28"/>
  <c r="BU21" i="28" s="1"/>
  <c r="BT23" i="28"/>
  <c r="BV13" i="28"/>
  <c r="BX13" i="28" s="1"/>
  <c r="BT19" i="28"/>
  <c r="BU13" i="28"/>
  <c r="BU31" i="28" s="1"/>
  <c r="BS23" i="28"/>
  <c r="BI52" i="28"/>
  <c r="BI49" i="28"/>
  <c r="BI56" i="28"/>
  <c r="BM39" i="28"/>
  <c r="BM36" i="28"/>
  <c r="BH50" i="28"/>
  <c r="BH58" i="28" s="1"/>
  <c r="BH53" i="28"/>
  <c r="BG50" i="28"/>
  <c r="BG55" i="28" s="1"/>
  <c r="BK49" i="28"/>
  <c r="BO18" i="28"/>
  <c r="BO25" i="28"/>
  <c r="BG49" i="28"/>
  <c r="BJ40" i="28"/>
  <c r="BJ48" i="28"/>
  <c r="BN35" i="28"/>
  <c r="BN26" i="28"/>
  <c r="BD55" i="28"/>
  <c r="BD58" i="28"/>
  <c r="BP18" i="28"/>
  <c r="BP25" i="28"/>
  <c r="BP24" i="28"/>
  <c r="CH27" i="28"/>
  <c r="CJ27" i="28" s="1"/>
  <c r="BT34" i="28"/>
  <c r="BV32" i="28"/>
  <c r="BX32" i="28" s="1"/>
  <c r="BU32" i="28"/>
  <c r="AZ62" i="28"/>
  <c r="AZ63" i="28" s="1"/>
  <c r="AZ59" i="28"/>
  <c r="BV29" i="28"/>
  <c r="BT31" i="28"/>
  <c r="BW29" i="28"/>
  <c r="BS19" i="28"/>
  <c r="BF55" i="28"/>
  <c r="BF58" i="28"/>
  <c r="BL39" i="28"/>
  <c r="BL36" i="28"/>
  <c r="BG58" i="28" l="1"/>
  <c r="BG62" i="28" s="1"/>
  <c r="BG63" i="28" s="1"/>
  <c r="BU22" i="28"/>
  <c r="BX34" i="28"/>
  <c r="CL27" i="28"/>
  <c r="CO27" i="28" s="1"/>
  <c r="BM48" i="28"/>
  <c r="BM40" i="28"/>
  <c r="BV31" i="28"/>
  <c r="BY29" i="28"/>
  <c r="BX29" i="28"/>
  <c r="BX31" i="28" s="1"/>
  <c r="BG59" i="28"/>
  <c r="BR18" i="28"/>
  <c r="BR25" i="28"/>
  <c r="BQ26" i="28"/>
  <c r="BQ35" i="28"/>
  <c r="BW32" i="28"/>
  <c r="BT17" i="28"/>
  <c r="BU19" i="28"/>
  <c r="BS20" i="28"/>
  <c r="BS17" i="28"/>
  <c r="CK27" i="28"/>
  <c r="BK56" i="28"/>
  <c r="BP35" i="28"/>
  <c r="BP26" i="28"/>
  <c r="BI50" i="28"/>
  <c r="BD59" i="28"/>
  <c r="BD62" i="28"/>
  <c r="BD63" i="28" s="1"/>
  <c r="BL48" i="28"/>
  <c r="BL40" i="28"/>
  <c r="BV23" i="28"/>
  <c r="BX23" i="28" s="1"/>
  <c r="BV19" i="28"/>
  <c r="BX19" i="28" s="1"/>
  <c r="BY13" i="28"/>
  <c r="BV21" i="28"/>
  <c r="BX21" i="28" s="1"/>
  <c r="BX22" i="28" s="1"/>
  <c r="BF59" i="28"/>
  <c r="BF62" i="28"/>
  <c r="BF63" i="28" s="1"/>
  <c r="CN27" i="28"/>
  <c r="BW13" i="28"/>
  <c r="BW31" i="28" s="1"/>
  <c r="BJ49" i="28"/>
  <c r="BJ52" i="28"/>
  <c r="BK52" i="28" s="1"/>
  <c r="BJ56" i="28"/>
  <c r="BE51" i="28"/>
  <c r="BE55" i="28"/>
  <c r="BE58" i="28"/>
  <c r="BO35" i="28"/>
  <c r="BO26" i="28"/>
  <c r="BV34" i="28"/>
  <c r="BY32" i="28"/>
  <c r="BH59" i="28"/>
  <c r="BH62" i="28"/>
  <c r="BH63" i="28" s="1"/>
  <c r="CI27" i="28"/>
  <c r="BN39" i="28"/>
  <c r="BN36" i="28"/>
  <c r="BH51" i="28"/>
  <c r="BH55" i="28"/>
  <c r="BU23" i="28"/>
  <c r="BW23" i="28" l="1"/>
  <c r="BW19" i="28"/>
  <c r="BZ32" i="28"/>
  <c r="BY34" i="28"/>
  <c r="BS18" i="28"/>
  <c r="BS25" i="28"/>
  <c r="BX20" i="28"/>
  <c r="BX17" i="28"/>
  <c r="BO39" i="28"/>
  <c r="BO36" i="28"/>
  <c r="BW20" i="28"/>
  <c r="BZ29" i="28"/>
  <c r="CA29" i="28" s="1"/>
  <c r="BY31" i="28"/>
  <c r="BM49" i="28"/>
  <c r="BR35" i="28"/>
  <c r="BR26" i="28"/>
  <c r="BI55" i="28"/>
  <c r="BI58" i="28"/>
  <c r="BK50" i="28"/>
  <c r="BK53" i="28"/>
  <c r="BY23" i="28"/>
  <c r="BY19" i="28"/>
  <c r="BZ13" i="28"/>
  <c r="BY21" i="28"/>
  <c r="BV17" i="28"/>
  <c r="BN40" i="28"/>
  <c r="BN48" i="28"/>
  <c r="BQ36" i="28"/>
  <c r="BQ39" i="28"/>
  <c r="BW28" i="28"/>
  <c r="BU20" i="28"/>
  <c r="BU17" i="28"/>
  <c r="BT18" i="28"/>
  <c r="BT25" i="28"/>
  <c r="BW34" i="28"/>
  <c r="BK57" i="28"/>
  <c r="BS24" i="28"/>
  <c r="BL49" i="28"/>
  <c r="BL52" i="28"/>
  <c r="BL56" i="28"/>
  <c r="CP27" i="28"/>
  <c r="CR27" i="28" s="1"/>
  <c r="BE62" i="28"/>
  <c r="BE63" i="28" s="1"/>
  <c r="BE59" i="28"/>
  <c r="BP36" i="28"/>
  <c r="BP39" i="28"/>
  <c r="BJ50" i="28"/>
  <c r="BW21" i="28"/>
  <c r="BW22" i="28" s="1"/>
  <c r="CM27" i="28"/>
  <c r="CS27" i="28" l="1"/>
  <c r="BR36" i="28"/>
  <c r="BR39" i="28"/>
  <c r="CA13" i="28"/>
  <c r="CA31" i="28" s="1"/>
  <c r="BL50" i="28"/>
  <c r="BM52" i="28"/>
  <c r="BN56" i="28"/>
  <c r="BO56" i="28" s="1"/>
  <c r="BN49" i="28"/>
  <c r="BN52" i="28"/>
  <c r="BO52" i="28" s="1"/>
  <c r="BK51" i="28"/>
  <c r="BK55" i="28"/>
  <c r="BK58" i="28"/>
  <c r="CB32" i="28"/>
  <c r="CC32" i="28" s="1"/>
  <c r="BZ34" i="28"/>
  <c r="BT35" i="28"/>
  <c r="BT26" i="28"/>
  <c r="BX18" i="28"/>
  <c r="BX25" i="28"/>
  <c r="CT27" i="28"/>
  <c r="CU27" i="28" s="1"/>
  <c r="BY17" i="28"/>
  <c r="CA19" i="28"/>
  <c r="BI62" i="28"/>
  <c r="BI63" i="28" s="1"/>
  <c r="BI59" i="28"/>
  <c r="CA32" i="28"/>
  <c r="BO48" i="28"/>
  <c r="BO40" i="28"/>
  <c r="BU18" i="28"/>
  <c r="BU25" i="28"/>
  <c r="BX24" i="28"/>
  <c r="BS35" i="28"/>
  <c r="BS26" i="28"/>
  <c r="BJ55" i="28"/>
  <c r="BJ58" i="28"/>
  <c r="CB29" i="28"/>
  <c r="BZ31" i="28"/>
  <c r="BP40" i="28"/>
  <c r="BP48" i="28"/>
  <c r="BW17" i="28"/>
  <c r="BV18" i="28"/>
  <c r="BV25" i="28"/>
  <c r="BZ23" i="28"/>
  <c r="CA23" i="28" s="1"/>
  <c r="CB13" i="28"/>
  <c r="BZ21" i="28"/>
  <c r="BZ19" i="28"/>
  <c r="BU24" i="28"/>
  <c r="CQ27" i="28"/>
  <c r="BQ48" i="28"/>
  <c r="BQ40" i="28"/>
  <c r="BM56" i="28"/>
  <c r="BP52" i="28" l="1"/>
  <c r="CA34" i="28"/>
  <c r="BX35" i="28"/>
  <c r="BX26" i="28"/>
  <c r="CB31" i="28"/>
  <c r="CD29" i="28"/>
  <c r="CF29" i="28"/>
  <c r="CC29" i="28"/>
  <c r="BP53" i="28"/>
  <c r="BL55" i="28"/>
  <c r="BL58" i="28"/>
  <c r="BJ62" i="28"/>
  <c r="BJ63" i="28" s="1"/>
  <c r="BJ59" i="28"/>
  <c r="BP56" i="28"/>
  <c r="BP57" i="28" s="1"/>
  <c r="CA20" i="28"/>
  <c r="BQ56" i="28"/>
  <c r="BQ49" i="28"/>
  <c r="BQ52" i="28"/>
  <c r="BS36" i="28"/>
  <c r="BS39" i="28"/>
  <c r="BR48" i="28"/>
  <c r="BR40" i="28"/>
  <c r="CB21" i="28"/>
  <c r="CB23" i="28"/>
  <c r="CC23" i="28" s="1"/>
  <c r="CD13" i="28"/>
  <c r="CE13" i="28" s="1"/>
  <c r="CB19" i="28"/>
  <c r="BO49" i="28"/>
  <c r="BM50" i="28"/>
  <c r="BM53" i="28"/>
  <c r="CA21" i="28"/>
  <c r="CA22" i="28" s="1"/>
  <c r="BT36" i="28"/>
  <c r="BT39" i="28"/>
  <c r="BM57" i="28"/>
  <c r="BO50" i="28"/>
  <c r="BO55" i="28" s="1"/>
  <c r="CB34" i="28"/>
  <c r="CE32" i="28"/>
  <c r="CD32" i="28"/>
  <c r="CF32" i="28" s="1"/>
  <c r="BK62" i="28"/>
  <c r="BK63" i="28" s="1"/>
  <c r="BK61" i="28"/>
  <c r="BK59" i="28"/>
  <c r="BV35" i="28"/>
  <c r="BV26" i="28"/>
  <c r="BY18" i="28"/>
  <c r="BY25" i="28"/>
  <c r="BW18" i="28"/>
  <c r="BW24" i="28"/>
  <c r="BW25" i="28"/>
  <c r="BZ17" i="28"/>
  <c r="BP49" i="28"/>
  <c r="BU35" i="28"/>
  <c r="BU26" i="28"/>
  <c r="CW27" i="28"/>
  <c r="CV27" i="28"/>
  <c r="BN50" i="28"/>
  <c r="CC13" i="28"/>
  <c r="CA17" i="28" l="1"/>
  <c r="CE28" i="28"/>
  <c r="BV39" i="28"/>
  <c r="BV36" i="28"/>
  <c r="BU39" i="28"/>
  <c r="BU36" i="28"/>
  <c r="BN55" i="28"/>
  <c r="BN58" i="28"/>
  <c r="CG29" i="28"/>
  <c r="CD31" i="28"/>
  <c r="CE34" i="28"/>
  <c r="CE23" i="28"/>
  <c r="CC31" i="28"/>
  <c r="BY26" i="28"/>
  <c r="BY35" i="28"/>
  <c r="CE29" i="28"/>
  <c r="CE31" i="28" s="1"/>
  <c r="BX39" i="28"/>
  <c r="BX36" i="28"/>
  <c r="CC21" i="28"/>
  <c r="CC22" i="28" s="1"/>
  <c r="BZ18" i="28"/>
  <c r="BZ25" i="28"/>
  <c r="BO58" i="28"/>
  <c r="BQ50" i="28"/>
  <c r="CA24" i="28"/>
  <c r="CD21" i="28"/>
  <c r="CE21" i="28" s="1"/>
  <c r="CE22" i="28" s="1"/>
  <c r="CD19" i="28"/>
  <c r="CG13" i="28"/>
  <c r="CD23" i="28"/>
  <c r="CF23" i="28" s="1"/>
  <c r="BT48" i="28"/>
  <c r="BT40" i="28"/>
  <c r="CX27" i="28"/>
  <c r="CZ27" i="28" s="1"/>
  <c r="BR52" i="28"/>
  <c r="BS52" i="28" s="1"/>
  <c r="BR56" i="28"/>
  <c r="BR49" i="28"/>
  <c r="BM55" i="28"/>
  <c r="BM51" i="28"/>
  <c r="BM58" i="28"/>
  <c r="BS48" i="28"/>
  <c r="BS40" i="28"/>
  <c r="BL62" i="28"/>
  <c r="BL63" i="28" s="1"/>
  <c r="BL59" i="28"/>
  <c r="BW26" i="28"/>
  <c r="BW35" i="28"/>
  <c r="CD34" i="28"/>
  <c r="CG32" i="28"/>
  <c r="CB17" i="28"/>
  <c r="CC19" i="28"/>
  <c r="BP50" i="28"/>
  <c r="CF13" i="28"/>
  <c r="CD17" i="28" l="1"/>
  <c r="CA18" i="28"/>
  <c r="CA25" i="28"/>
  <c r="BN62" i="28"/>
  <c r="BN63" i="28" s="1"/>
  <c r="BN59" i="28"/>
  <c r="BX40" i="28"/>
  <c r="BX48" i="28"/>
  <c r="BU48" i="28"/>
  <c r="BU40" i="28"/>
  <c r="CH32" i="28"/>
  <c r="CG34" i="28"/>
  <c r="DB27" i="28"/>
  <c r="DE27" i="28" s="1"/>
  <c r="CG31" i="28"/>
  <c r="CH29" i="28"/>
  <c r="CI29" i="28" s="1"/>
  <c r="BT56" i="28"/>
  <c r="BU56" i="28" s="1"/>
  <c r="BT52" i="28"/>
  <c r="BT49" i="28"/>
  <c r="BQ55" i="28"/>
  <c r="BQ58" i="28"/>
  <c r="BS56" i="28"/>
  <c r="BS57" i="28" s="1"/>
  <c r="BO59" i="28"/>
  <c r="BO62" i="28"/>
  <c r="BO63" i="28" s="1"/>
  <c r="BS49" i="28"/>
  <c r="CC20" i="28"/>
  <c r="CC17" i="28"/>
  <c r="CF21" i="28"/>
  <c r="CF22" i="28" s="1"/>
  <c r="CB18" i="28"/>
  <c r="CB25" i="28"/>
  <c r="BY39" i="28"/>
  <c r="BY36" i="28"/>
  <c r="CE19" i="28"/>
  <c r="BR50" i="28"/>
  <c r="DA27" i="28"/>
  <c r="BZ35" i="28"/>
  <c r="BZ26" i="28"/>
  <c r="CY27" i="28"/>
  <c r="BP55" i="28"/>
  <c r="BP51" i="28"/>
  <c r="BP58" i="28"/>
  <c r="BM62" i="28"/>
  <c r="BM63" i="28" s="1"/>
  <c r="BM59" i="28"/>
  <c r="CF19" i="28"/>
  <c r="CF31" i="28"/>
  <c r="BS53" i="28"/>
  <c r="BS50" i="28"/>
  <c r="BS58" i="28" s="1"/>
  <c r="BV40" i="28"/>
  <c r="BV48" i="28"/>
  <c r="BW39" i="28"/>
  <c r="BW36" i="28"/>
  <c r="CG19" i="28"/>
  <c r="CG21" i="28"/>
  <c r="CH13" i="28"/>
  <c r="CG23" i="28"/>
  <c r="CF34" i="28"/>
  <c r="DC27" i="28" l="1"/>
  <c r="CA35" i="28"/>
  <c r="CA26" i="28"/>
  <c r="CD18" i="28"/>
  <c r="CD25" i="28"/>
  <c r="BS59" i="28"/>
  <c r="BS61" i="28"/>
  <c r="BS62" i="28"/>
  <c r="BS63" i="28" s="1"/>
  <c r="CH23" i="28"/>
  <c r="CH19" i="28"/>
  <c r="CH21" i="28"/>
  <c r="CI21" i="28" s="1"/>
  <c r="CJ13" i="28"/>
  <c r="BR55" i="28"/>
  <c r="BR58" i="28"/>
  <c r="BX49" i="28"/>
  <c r="BP59" i="28"/>
  <c r="BP62" i="28"/>
  <c r="BP63" i="28" s="1"/>
  <c r="CB35" i="28"/>
  <c r="CB26" i="28"/>
  <c r="CJ32" i="28"/>
  <c r="CH34" i="28"/>
  <c r="CJ29" i="28"/>
  <c r="CH31" i="28"/>
  <c r="BQ62" i="28"/>
  <c r="BQ63" i="28" s="1"/>
  <c r="BQ59" i="28"/>
  <c r="DF27" i="28"/>
  <c r="DH27" i="28" s="1"/>
  <c r="DD27" i="28"/>
  <c r="BT50" i="28"/>
  <c r="BU52" i="28"/>
  <c r="BS55" i="28"/>
  <c r="BS51" i="28"/>
  <c r="BU49" i="28"/>
  <c r="CE20" i="28"/>
  <c r="CE17" i="28"/>
  <c r="CG17" i="28"/>
  <c r="BW40" i="28"/>
  <c r="BW48" i="28"/>
  <c r="CC18" i="28"/>
  <c r="CC25" i="28"/>
  <c r="CC24" i="28"/>
  <c r="BZ39" i="28"/>
  <c r="BZ36" i="28"/>
  <c r="CF17" i="28"/>
  <c r="CF20" i="28"/>
  <c r="BY48" i="28"/>
  <c r="BY40" i="28"/>
  <c r="CI32" i="28"/>
  <c r="CI13" i="28"/>
  <c r="CI31" i="28" s="1"/>
  <c r="BV52" i="28"/>
  <c r="BW52" i="28" s="1"/>
  <c r="BV56" i="28"/>
  <c r="BX56" i="28" s="1"/>
  <c r="BV49" i="28"/>
  <c r="BW56" i="28"/>
  <c r="BW50" i="28" l="1"/>
  <c r="BW55" i="28" s="1"/>
  <c r="BX52" i="28"/>
  <c r="BX50" i="28" s="1"/>
  <c r="CD35" i="28"/>
  <c r="CD26" i="28"/>
  <c r="CA36" i="28"/>
  <c r="CA39" i="28"/>
  <c r="CJ23" i="28"/>
  <c r="CJ19" i="28"/>
  <c r="CK19" i="28" s="1"/>
  <c r="CJ21" i="28"/>
  <c r="CL13" i="28"/>
  <c r="CM13" i="28" s="1"/>
  <c r="CH17" i="28"/>
  <c r="BZ48" i="28"/>
  <c r="BZ40" i="28"/>
  <c r="DG27" i="28"/>
  <c r="CC35" i="28"/>
  <c r="CC26" i="28"/>
  <c r="BX53" i="28"/>
  <c r="CB39" i="28"/>
  <c r="CB36" i="28"/>
  <c r="CI23" i="28"/>
  <c r="BU50" i="28"/>
  <c r="BU53" i="28"/>
  <c r="CJ34" i="28"/>
  <c r="CL32" i="28"/>
  <c r="CE18" i="28"/>
  <c r="CE25" i="28"/>
  <c r="CE24" i="28"/>
  <c r="DJ27" i="28"/>
  <c r="CF18" i="28"/>
  <c r="CF24" i="28"/>
  <c r="CF25" i="28"/>
  <c r="BW58" i="28"/>
  <c r="BW49" i="28"/>
  <c r="CL29" i="28"/>
  <c r="CN29" i="28" s="1"/>
  <c r="CJ31" i="28"/>
  <c r="CI22" i="28"/>
  <c r="CG18" i="28"/>
  <c r="CG25" i="28"/>
  <c r="CI19" i="28"/>
  <c r="CI34" i="28"/>
  <c r="BT55" i="28"/>
  <c r="BT58" i="28"/>
  <c r="BU57" i="28"/>
  <c r="BY49" i="28"/>
  <c r="BY52" i="28"/>
  <c r="BY56" i="28"/>
  <c r="DI27" i="28"/>
  <c r="BR62" i="28"/>
  <c r="BR63" i="28" s="1"/>
  <c r="BR59" i="28"/>
  <c r="BV50" i="28"/>
  <c r="CK29" i="28"/>
  <c r="CK32" i="28"/>
  <c r="CK13" i="28"/>
  <c r="BX57" i="28" l="1"/>
  <c r="CA40" i="28"/>
  <c r="CA48" i="28"/>
  <c r="CA49" i="28" s="1"/>
  <c r="CN13" i="28"/>
  <c r="CN31" i="28" s="1"/>
  <c r="CD36" i="28"/>
  <c r="CD39" i="28"/>
  <c r="CM28" i="28"/>
  <c r="CB40" i="28"/>
  <c r="CB48" i="28"/>
  <c r="BX51" i="28"/>
  <c r="BX55" i="28"/>
  <c r="BX58" i="28"/>
  <c r="CO32" i="28"/>
  <c r="CL34" i="28"/>
  <c r="CF35" i="28"/>
  <c r="CF26" i="28"/>
  <c r="BU51" i="28"/>
  <c r="BU55" i="28"/>
  <c r="BU58" i="28"/>
  <c r="CH18" i="28"/>
  <c r="CH25" i="28"/>
  <c r="CL31" i="28"/>
  <c r="CO29" i="28"/>
  <c r="CK21" i="28"/>
  <c r="CK22" i="28" s="1"/>
  <c r="CM32" i="28"/>
  <c r="CM34" i="28" s="1"/>
  <c r="BT59" i="28"/>
  <c r="BT62" i="28"/>
  <c r="BT63" i="28" s="1"/>
  <c r="CK20" i="28"/>
  <c r="CE35" i="28"/>
  <c r="CE26" i="28"/>
  <c r="CO13" i="28"/>
  <c r="CL23" i="28"/>
  <c r="CM23" i="28" s="1"/>
  <c r="CL19" i="28"/>
  <c r="CM19" i="28" s="1"/>
  <c r="CL21" i="28"/>
  <c r="CM21" i="28" s="1"/>
  <c r="CM22" i="28" s="1"/>
  <c r="CM29" i="28"/>
  <c r="CM31" i="28" s="1"/>
  <c r="CJ17" i="28"/>
  <c r="CN32" i="28"/>
  <c r="CI20" i="28"/>
  <c r="CI17" i="28"/>
  <c r="DM27" i="28"/>
  <c r="DL27" i="28"/>
  <c r="CI24" i="28"/>
  <c r="BZ49" i="28"/>
  <c r="BZ52" i="28"/>
  <c r="BZ56" i="28"/>
  <c r="CK23" i="28"/>
  <c r="BY50" i="28"/>
  <c r="BW62" i="28"/>
  <c r="BW63" i="28" s="1"/>
  <c r="BW59" i="28"/>
  <c r="CK31" i="28"/>
  <c r="CC36" i="28"/>
  <c r="CC39" i="28"/>
  <c r="BV55" i="28"/>
  <c r="BV58" i="28"/>
  <c r="CG35" i="28"/>
  <c r="CG26" i="28"/>
  <c r="DK27" i="28"/>
  <c r="CD48" i="28" l="1"/>
  <c r="CD40" i="28"/>
  <c r="CN21" i="28"/>
  <c r="CN22" i="28" s="1"/>
  <c r="CN23" i="28"/>
  <c r="CN34" i="28"/>
  <c r="CN19" i="28"/>
  <c r="CN17" i="28"/>
  <c r="CN20" i="28"/>
  <c r="CM20" i="28"/>
  <c r="CM17" i="28"/>
  <c r="BZ50" i="28"/>
  <c r="CJ18" i="28"/>
  <c r="CJ25" i="28"/>
  <c r="CG39" i="28"/>
  <c r="CG36" i="28"/>
  <c r="BV62" i="28"/>
  <c r="BV63" i="28" s="1"/>
  <c r="BV59" i="28"/>
  <c r="BX62" i="28"/>
  <c r="BX63" i="28" s="1"/>
  <c r="BX59" i="28"/>
  <c r="CL17" i="28"/>
  <c r="CI18" i="28"/>
  <c r="CI25" i="28"/>
  <c r="CC56" i="28"/>
  <c r="CO21" i="28"/>
  <c r="CP13" i="28"/>
  <c r="CO23" i="28"/>
  <c r="CO19" i="28"/>
  <c r="CH26" i="28"/>
  <c r="CH35" i="28"/>
  <c r="CB56" i="28"/>
  <c r="CB52" i="28"/>
  <c r="CB49" i="28"/>
  <c r="CK17" i="28"/>
  <c r="CK24" i="28" s="1"/>
  <c r="CF36" i="28"/>
  <c r="CF39" i="28"/>
  <c r="CA52" i="28"/>
  <c r="CP32" i="28"/>
  <c r="CO34" i="28"/>
  <c r="BY55" i="28"/>
  <c r="BY58" i="28"/>
  <c r="CC48" i="28"/>
  <c r="CC40" i="28"/>
  <c r="DN27" i="28"/>
  <c r="DP27" i="28" s="1"/>
  <c r="DO27" i="28"/>
  <c r="CP29" i="28"/>
  <c r="CO31" i="28"/>
  <c r="CQ29" i="28"/>
  <c r="CA56" i="28"/>
  <c r="CE36" i="28"/>
  <c r="CE39" i="28"/>
  <c r="BU59" i="28"/>
  <c r="BU62" i="28"/>
  <c r="BU63" i="28" s="1"/>
  <c r="CD52" i="28" l="1"/>
  <c r="CD56" i="28"/>
  <c r="CE56" i="28" s="1"/>
  <c r="CD49" i="28"/>
  <c r="BZ55" i="28"/>
  <c r="BZ58" i="28"/>
  <c r="CG48" i="28"/>
  <c r="CG40" i="28"/>
  <c r="DQ27" i="28"/>
  <c r="CK18" i="28"/>
  <c r="CK25" i="28"/>
  <c r="CP34" i="28"/>
  <c r="CR32" i="28"/>
  <c r="CP31" i="28"/>
  <c r="CR29" i="28"/>
  <c r="CS29" i="28" s="1"/>
  <c r="CJ35" i="28"/>
  <c r="CJ26" i="28"/>
  <c r="CB50" i="28"/>
  <c r="CE52" i="28"/>
  <c r="DR27" i="28"/>
  <c r="DS27" i="28" s="1"/>
  <c r="CA50" i="28"/>
  <c r="CA53" i="28"/>
  <c r="CI26" i="28"/>
  <c r="CI35" i="28"/>
  <c r="CM18" i="28"/>
  <c r="CM25" i="28"/>
  <c r="CF48" i="28"/>
  <c r="CF40" i="28"/>
  <c r="CL18" i="28"/>
  <c r="CL25" i="28"/>
  <c r="CE48" i="28"/>
  <c r="CE40" i="28"/>
  <c r="CQ13" i="28"/>
  <c r="CQ31" i="28" s="1"/>
  <c r="CC52" i="28"/>
  <c r="CC57" i="28" s="1"/>
  <c r="CC49" i="28"/>
  <c r="CN18" i="28"/>
  <c r="CN25" i="28"/>
  <c r="BY62" i="28"/>
  <c r="BY63" i="28" s="1"/>
  <c r="BY59" i="28"/>
  <c r="CM24" i="28"/>
  <c r="CP21" i="28"/>
  <c r="CQ21" i="28" s="1"/>
  <c r="CP23" i="28"/>
  <c r="CQ23" i="28" s="1"/>
  <c r="CP19" i="28"/>
  <c r="CQ19" i="28" s="1"/>
  <c r="CR13" i="28"/>
  <c r="CQ32" i="28"/>
  <c r="CH39" i="28"/>
  <c r="CH36" i="28"/>
  <c r="DT27" i="28"/>
  <c r="CA57" i="28"/>
  <c r="CN24" i="28"/>
  <c r="CO17" i="28"/>
  <c r="CF56" i="28"/>
  <c r="CE50" i="28" l="1"/>
  <c r="CE55" i="28" s="1"/>
  <c r="CQ22" i="28"/>
  <c r="CD50" i="28"/>
  <c r="CF52" i="28"/>
  <c r="CF57" i="28" s="1"/>
  <c r="CA55" i="28"/>
  <c r="CA51" i="28"/>
  <c r="CA58" i="28"/>
  <c r="CQ17" i="28"/>
  <c r="CQ18" i="28" s="1"/>
  <c r="CQ20" i="28"/>
  <c r="CO18" i="28"/>
  <c r="CO25" i="28"/>
  <c r="CB55" i="28"/>
  <c r="CB58" i="28"/>
  <c r="CN35" i="28"/>
  <c r="CN26" i="28"/>
  <c r="CF49" i="28"/>
  <c r="CI39" i="28"/>
  <c r="CI36" i="28"/>
  <c r="CC50" i="28"/>
  <c r="CC53" i="28"/>
  <c r="CK26" i="28"/>
  <c r="CK35" i="28"/>
  <c r="CE49" i="28"/>
  <c r="CL35" i="28"/>
  <c r="CL26" i="28"/>
  <c r="BZ62" i="28"/>
  <c r="BZ63" i="28" s="1"/>
  <c r="BZ59" i="28"/>
  <c r="CG49" i="28"/>
  <c r="CG56" i="28"/>
  <c r="CG52" i="28"/>
  <c r="CQ34" i="28"/>
  <c r="CR21" i="28"/>
  <c r="CR19" i="28"/>
  <c r="CT13" i="28"/>
  <c r="CV13" i="28" s="1"/>
  <c r="CR23" i="28"/>
  <c r="CS23" i="28" s="1"/>
  <c r="CM35" i="28"/>
  <c r="CM26" i="28"/>
  <c r="CJ39" i="28"/>
  <c r="CJ36" i="28"/>
  <c r="CP17" i="28"/>
  <c r="CS13" i="28"/>
  <c r="CR31" i="28"/>
  <c r="CT29" i="28"/>
  <c r="CV29" i="28"/>
  <c r="CR34" i="28"/>
  <c r="CT32" i="28"/>
  <c r="CV32" i="28" s="1"/>
  <c r="CU32" i="28"/>
  <c r="CH40" i="28"/>
  <c r="CH48" i="28"/>
  <c r="CS32" i="28"/>
  <c r="CF50" i="28" l="1"/>
  <c r="CF58" i="28" s="1"/>
  <c r="CF53" i="28"/>
  <c r="CQ25" i="28"/>
  <c r="CQ35" i="28" s="1"/>
  <c r="CD55" i="28"/>
  <c r="CD58" i="28"/>
  <c r="CV34" i="28"/>
  <c r="CE58" i="28"/>
  <c r="CE62" i="28" s="1"/>
  <c r="CE63" i="28" s="1"/>
  <c r="CF62" i="28"/>
  <c r="CF63" i="28" s="1"/>
  <c r="CF59" i="28"/>
  <c r="CH49" i="28"/>
  <c r="CH52" i="28"/>
  <c r="CI52" i="28" s="1"/>
  <c r="CH56" i="28"/>
  <c r="CG50" i="28"/>
  <c r="CB59" i="28"/>
  <c r="CB62" i="28"/>
  <c r="CB63" i="28" s="1"/>
  <c r="CK36" i="28"/>
  <c r="CK39" i="28"/>
  <c r="CJ40" i="28"/>
  <c r="CJ48" i="28"/>
  <c r="CM36" i="28"/>
  <c r="CM39" i="28"/>
  <c r="CC51" i="28"/>
  <c r="CC55" i="28"/>
  <c r="CC58" i="28"/>
  <c r="CV31" i="28"/>
  <c r="CA59" i="28"/>
  <c r="CA62" i="28"/>
  <c r="CA63" i="28" s="1"/>
  <c r="CA61" i="28"/>
  <c r="CR17" i="28"/>
  <c r="CS19" i="28"/>
  <c r="CN36" i="28"/>
  <c r="CN39" i="28"/>
  <c r="CP18" i="28"/>
  <c r="CP25" i="28"/>
  <c r="CE59" i="28"/>
  <c r="CO35" i="28"/>
  <c r="CO26" i="28"/>
  <c r="CT34" i="28"/>
  <c r="CW32" i="28"/>
  <c r="CT23" i="28"/>
  <c r="CV23" i="28" s="1"/>
  <c r="CT19" i="28"/>
  <c r="CU19" i="28" s="1"/>
  <c r="CW13" i="28"/>
  <c r="CT21" i="28"/>
  <c r="CV21" i="28" s="1"/>
  <c r="CV22" i="28" s="1"/>
  <c r="CS31" i="28"/>
  <c r="CF51" i="28"/>
  <c r="CF55" i="28"/>
  <c r="CU13" i="28"/>
  <c r="CI40" i="28"/>
  <c r="CI48" i="28"/>
  <c r="CW29" i="28"/>
  <c r="CT31" i="28"/>
  <c r="CU29" i="28"/>
  <c r="CL36" i="28"/>
  <c r="CL39" i="28"/>
  <c r="CS21" i="28"/>
  <c r="CS22" i="28" s="1"/>
  <c r="CQ24" i="28"/>
  <c r="CQ26" i="28" l="1"/>
  <c r="CU23" i="28"/>
  <c r="CV19" i="28"/>
  <c r="CV20" i="28" s="1"/>
  <c r="CD62" i="28"/>
  <c r="CD63" i="28" s="1"/>
  <c r="CD59" i="28"/>
  <c r="CI49" i="28"/>
  <c r="CC62" i="28"/>
  <c r="CC63" i="28" s="1"/>
  <c r="CC59" i="28"/>
  <c r="CU28" i="28"/>
  <c r="CN40" i="28"/>
  <c r="CN48" i="28"/>
  <c r="CO36" i="28"/>
  <c r="CO39" i="28"/>
  <c r="CL48" i="28"/>
  <c r="CL40" i="28"/>
  <c r="CH50" i="28"/>
  <c r="CW23" i="28"/>
  <c r="CW19" i="28"/>
  <c r="CX13" i="28"/>
  <c r="CW21" i="28"/>
  <c r="CJ52" i="28"/>
  <c r="CJ49" i="28"/>
  <c r="CJ56" i="28"/>
  <c r="CU21" i="28"/>
  <c r="CU22" i="28" s="1"/>
  <c r="CT17" i="28"/>
  <c r="CI56" i="28"/>
  <c r="CI57" i="28" s="1"/>
  <c r="CR18" i="28"/>
  <c r="CR25" i="28"/>
  <c r="CX29" i="28"/>
  <c r="CW31" i="28"/>
  <c r="CW34" i="28"/>
  <c r="CX32" i="28"/>
  <c r="CP35" i="28"/>
  <c r="CP26" i="28"/>
  <c r="CG55" i="28"/>
  <c r="CG58" i="28"/>
  <c r="CU34" i="28"/>
  <c r="CI53" i="28"/>
  <c r="CM48" i="28"/>
  <c r="CM40" i="28"/>
  <c r="CS17" i="28"/>
  <c r="CS20" i="28"/>
  <c r="CQ36" i="28"/>
  <c r="CQ39" i="28"/>
  <c r="CU20" i="28"/>
  <c r="CU31" i="28"/>
  <c r="CK40" i="28"/>
  <c r="CK48" i="28"/>
  <c r="CU17" i="28" l="1"/>
  <c r="CU18" i="28" s="1"/>
  <c r="CV17" i="28"/>
  <c r="CV24" i="28" s="1"/>
  <c r="CV18" i="28"/>
  <c r="CV25" i="28"/>
  <c r="CG62" i="28"/>
  <c r="CG63" i="28" s="1"/>
  <c r="CG59" i="28"/>
  <c r="CX21" i="28"/>
  <c r="CX19" i="28"/>
  <c r="CZ13" i="28"/>
  <c r="DA13" i="28" s="1"/>
  <c r="CX23" i="28"/>
  <c r="CQ48" i="28"/>
  <c r="CQ40" i="28"/>
  <c r="CR26" i="28"/>
  <c r="CR35" i="28"/>
  <c r="CY13" i="28"/>
  <c r="CZ32" i="28"/>
  <c r="DA32" i="28" s="1"/>
  <c r="CX34" i="28"/>
  <c r="CK49" i="28"/>
  <c r="CZ29" i="28"/>
  <c r="CX31" i="28"/>
  <c r="CO48" i="28"/>
  <c r="CO40" i="28"/>
  <c r="CY29" i="28"/>
  <c r="CY31" i="28" s="1"/>
  <c r="CN49" i="28"/>
  <c r="CP36" i="28"/>
  <c r="CP39" i="28"/>
  <c r="CW17" i="28"/>
  <c r="CS18" i="28"/>
  <c r="CS25" i="28"/>
  <c r="CS24" i="28"/>
  <c r="CT18" i="28"/>
  <c r="CT25" i="28"/>
  <c r="CU25" i="28"/>
  <c r="CM49" i="28"/>
  <c r="CY32" i="28"/>
  <c r="CH55" i="28"/>
  <c r="CH58" i="28"/>
  <c r="CU24" i="28"/>
  <c r="CK56" i="28"/>
  <c r="CI50" i="28"/>
  <c r="CJ50" i="28"/>
  <c r="CK52" i="28"/>
  <c r="CL52" i="28"/>
  <c r="CM52" i="28" s="1"/>
  <c r="CL56" i="28"/>
  <c r="CN56" i="28" s="1"/>
  <c r="CL49" i="28"/>
  <c r="CN52" i="28" l="1"/>
  <c r="CM56" i="28"/>
  <c r="CK50" i="28"/>
  <c r="CK53" i="28"/>
  <c r="CT26" i="28"/>
  <c r="CT35" i="28"/>
  <c r="CP48" i="28"/>
  <c r="CP40" i="28"/>
  <c r="CI51" i="28"/>
  <c r="CI55" i="28"/>
  <c r="CI58" i="28"/>
  <c r="CQ49" i="28"/>
  <c r="CJ55" i="28"/>
  <c r="CJ58" i="28"/>
  <c r="CZ21" i="28"/>
  <c r="CZ19" i="28"/>
  <c r="DB13" i="28"/>
  <c r="CZ23" i="28"/>
  <c r="DA23" i="28" s="1"/>
  <c r="CX17" i="28"/>
  <c r="CS26" i="28"/>
  <c r="CS35" i="28"/>
  <c r="CO56" i="28"/>
  <c r="CO52" i="28"/>
  <c r="CO49" i="28"/>
  <c r="CH59" i="28"/>
  <c r="CH62" i="28"/>
  <c r="CH63" i="28" s="1"/>
  <c r="CZ31" i="28"/>
  <c r="DB29" i="28"/>
  <c r="DC29" i="28" s="1"/>
  <c r="DA29" i="28"/>
  <c r="DA31" i="28" s="1"/>
  <c r="CN57" i="28"/>
  <c r="CY21" i="28"/>
  <c r="CY22" i="28" s="1"/>
  <c r="CR36" i="28"/>
  <c r="CR39" i="28"/>
  <c r="CV35" i="28"/>
  <c r="CV26" i="28"/>
  <c r="CN50" i="28"/>
  <c r="CN53" i="28"/>
  <c r="CM50" i="28"/>
  <c r="CU26" i="28"/>
  <c r="CU35" i="28"/>
  <c r="CY23" i="28"/>
  <c r="CK57" i="28"/>
  <c r="DB32" i="28"/>
  <c r="CZ34" i="28"/>
  <c r="DD32" i="28"/>
  <c r="CW18" i="28"/>
  <c r="CW25" i="28"/>
  <c r="CY19" i="28"/>
  <c r="CL50" i="28"/>
  <c r="CY34" i="28"/>
  <c r="W143" i="26"/>
  <c r="W137" i="26"/>
  <c r="W119" i="26"/>
  <c r="W128" i="26" s="1"/>
  <c r="W100" i="26"/>
  <c r="W111" i="26" s="1"/>
  <c r="W81" i="26"/>
  <c r="W94" i="26" s="1"/>
  <c r="V66" i="26"/>
  <c r="V68" i="26" s="1"/>
  <c r="X66" i="26"/>
  <c r="X68" i="26" s="1"/>
  <c r="AA113" i="26"/>
  <c r="AA128" i="26"/>
  <c r="AA94" i="26"/>
  <c r="Z66" i="26"/>
  <c r="Z68" i="26" s="1"/>
  <c r="AC66" i="26"/>
  <c r="AC68" i="26" s="1"/>
  <c r="AE143" i="26"/>
  <c r="AE137" i="26"/>
  <c r="AE119" i="26"/>
  <c r="AE128" i="26" s="1"/>
  <c r="AE145" i="26" s="1"/>
  <c r="AE100" i="26"/>
  <c r="AE111" i="26" s="1"/>
  <c r="AE81" i="26"/>
  <c r="AE94" i="26" s="1"/>
  <c r="AD66" i="26"/>
  <c r="AD68" i="26" s="1"/>
  <c r="AF66" i="26"/>
  <c r="AF68" i="26" s="1"/>
  <c r="AI143" i="26"/>
  <c r="AI137" i="26"/>
  <c r="AI119" i="26"/>
  <c r="AI128" i="26" s="1"/>
  <c r="AI100" i="26"/>
  <c r="AI111" i="26" s="1"/>
  <c r="AI81" i="26"/>
  <c r="AI94" i="26" s="1"/>
  <c r="AH66" i="26"/>
  <c r="AH68" i="26" s="1"/>
  <c r="AK66" i="26"/>
  <c r="AK68" i="26" s="1"/>
  <c r="AM113" i="26"/>
  <c r="AQ128" i="26"/>
  <c r="AM128" i="26"/>
  <c r="AL66" i="26"/>
  <c r="AL68" i="26" s="1"/>
  <c r="AN66" i="26"/>
  <c r="AN68" i="26" s="1"/>
  <c r="AU111" i="26"/>
  <c r="AQ143" i="26"/>
  <c r="AQ137" i="26"/>
  <c r="AQ119" i="26"/>
  <c r="AQ100" i="26"/>
  <c r="AQ111" i="26" s="1"/>
  <c r="AQ81" i="26"/>
  <c r="AQ94" i="26" s="1"/>
  <c r="AQ113" i="26" s="1"/>
  <c r="AP66" i="26"/>
  <c r="AP68" i="26" s="1"/>
  <c r="AS66" i="26"/>
  <c r="AS68" i="26" s="1"/>
  <c r="AU113" i="26"/>
  <c r="AU128" i="26"/>
  <c r="AT66" i="26"/>
  <c r="AT68" i="26" s="1"/>
  <c r="AV72" i="5"/>
  <c r="AV70" i="5" s="1"/>
  <c r="AV66" i="26"/>
  <c r="AV68" i="26" s="1"/>
  <c r="AU143" i="26"/>
  <c r="AM143" i="26"/>
  <c r="AA143" i="26"/>
  <c r="AU137" i="26"/>
  <c r="AM137" i="26"/>
  <c r="AA137" i="26"/>
  <c r="AU119" i="26"/>
  <c r="AM119" i="26"/>
  <c r="AA119" i="26"/>
  <c r="AU100" i="26"/>
  <c r="AM100" i="26"/>
  <c r="AM111" i="26" s="1"/>
  <c r="AA100" i="26"/>
  <c r="AA111" i="26" s="1"/>
  <c r="AU81" i="26"/>
  <c r="AU94" i="26" s="1"/>
  <c r="AM81" i="26"/>
  <c r="AM94" i="26" s="1"/>
  <c r="AA81" i="26"/>
  <c r="DT61" i="26"/>
  <c r="DS61" i="26"/>
  <c r="DQ61" i="26"/>
  <c r="DL61" i="26"/>
  <c r="DK61" i="26"/>
  <c r="DI61" i="26"/>
  <c r="DD61" i="26"/>
  <c r="DC61" i="26"/>
  <c r="DA61" i="26"/>
  <c r="CV61" i="26"/>
  <c r="CU61" i="26"/>
  <c r="CS61" i="26"/>
  <c r="CN61" i="26"/>
  <c r="CM61" i="26"/>
  <c r="CK61" i="26"/>
  <c r="CF61" i="26"/>
  <c r="CE61" i="26"/>
  <c r="CC61" i="26"/>
  <c r="BX61" i="26"/>
  <c r="BW61" i="26"/>
  <c r="BU61" i="26"/>
  <c r="BP61" i="26"/>
  <c r="BO61" i="26"/>
  <c r="BM61" i="26"/>
  <c r="BH61" i="26"/>
  <c r="BG61" i="26"/>
  <c r="BE61" i="26"/>
  <c r="AY61" i="26"/>
  <c r="AQ61" i="26"/>
  <c r="AI61" i="26"/>
  <c r="AA61" i="26"/>
  <c r="S61" i="26"/>
  <c r="K61" i="26"/>
  <c r="DT60" i="26"/>
  <c r="DS60" i="26"/>
  <c r="DQ60" i="26"/>
  <c r="DO60" i="26"/>
  <c r="DL60" i="26"/>
  <c r="DK60" i="26"/>
  <c r="DI60" i="26"/>
  <c r="DG60" i="26"/>
  <c r="DD60" i="26"/>
  <c r="DC60" i="26"/>
  <c r="DA60" i="26"/>
  <c r="CY60" i="26"/>
  <c r="CV60" i="26"/>
  <c r="CU60" i="26"/>
  <c r="CS60" i="26"/>
  <c r="CQ60" i="26"/>
  <c r="CN60" i="26"/>
  <c r="CM60" i="26"/>
  <c r="CK60" i="26"/>
  <c r="CI60" i="26"/>
  <c r="CF60" i="26"/>
  <c r="CE60" i="26"/>
  <c r="CC60" i="26"/>
  <c r="CA60" i="26"/>
  <c r="BX60" i="26"/>
  <c r="BW60" i="26"/>
  <c r="BU60" i="26"/>
  <c r="BS60" i="26"/>
  <c r="BP60" i="26"/>
  <c r="BO60" i="26"/>
  <c r="BM60" i="26"/>
  <c r="BK60" i="26"/>
  <c r="BH60" i="26"/>
  <c r="BG60" i="26"/>
  <c r="BE60" i="26"/>
  <c r="BC60" i="26"/>
  <c r="AZ60" i="26"/>
  <c r="AY60" i="26"/>
  <c r="AW60" i="26"/>
  <c r="AU60" i="26"/>
  <c r="AR60" i="26"/>
  <c r="AQ60" i="26"/>
  <c r="AO60" i="26"/>
  <c r="AM60" i="26"/>
  <c r="AJ60" i="26"/>
  <c r="AI60" i="26"/>
  <c r="AG60" i="26"/>
  <c r="AE60" i="26"/>
  <c r="AB60" i="26"/>
  <c r="AA60" i="26"/>
  <c r="Y60" i="26"/>
  <c r="W60" i="26"/>
  <c r="T60" i="26"/>
  <c r="S60" i="26"/>
  <c r="Q60" i="26"/>
  <c r="O60" i="26"/>
  <c r="K60" i="26"/>
  <c r="AV57" i="26"/>
  <c r="AT57" i="26"/>
  <c r="AS57" i="26"/>
  <c r="AP57" i="26"/>
  <c r="AN57" i="26"/>
  <c r="AL57" i="26"/>
  <c r="AK57" i="26"/>
  <c r="AH57" i="26"/>
  <c r="AF57" i="26"/>
  <c r="AD57" i="26"/>
  <c r="AC57" i="26"/>
  <c r="Z57" i="26"/>
  <c r="X57" i="26"/>
  <c r="V57" i="26"/>
  <c r="U57" i="26"/>
  <c r="R57" i="26"/>
  <c r="P57" i="26"/>
  <c r="N57" i="26"/>
  <c r="J57" i="26"/>
  <c r="H57" i="26"/>
  <c r="AW56" i="26"/>
  <c r="AU56" i="26"/>
  <c r="AR56" i="26"/>
  <c r="AQ56" i="26"/>
  <c r="AO56" i="26"/>
  <c r="AM56" i="26"/>
  <c r="AJ56" i="26"/>
  <c r="AI56" i="26"/>
  <c r="AG56" i="26"/>
  <c r="AE56" i="26"/>
  <c r="AB56" i="26"/>
  <c r="AA56" i="26"/>
  <c r="Y56" i="26"/>
  <c r="W56" i="26"/>
  <c r="T56" i="26"/>
  <c r="Q56" i="26"/>
  <c r="O56" i="26"/>
  <c r="K56" i="26"/>
  <c r="DS54" i="26"/>
  <c r="DK54" i="26"/>
  <c r="DC54" i="26"/>
  <c r="CU54" i="26"/>
  <c r="CM54" i="26"/>
  <c r="CE54" i="26"/>
  <c r="BW54" i="26"/>
  <c r="BO54" i="26"/>
  <c r="BG54" i="26"/>
  <c r="AY54" i="26"/>
  <c r="AW52" i="26"/>
  <c r="AU52" i="26"/>
  <c r="AR52" i="26"/>
  <c r="AQ52" i="26"/>
  <c r="AO52" i="26"/>
  <c r="AM52" i="26"/>
  <c r="AJ52" i="26"/>
  <c r="AI52" i="26"/>
  <c r="AG52" i="26"/>
  <c r="AE52" i="26"/>
  <c r="AB52" i="26"/>
  <c r="AA52" i="26"/>
  <c r="Y52" i="26"/>
  <c r="W52" i="26"/>
  <c r="T52" i="26"/>
  <c r="S52" i="26"/>
  <c r="Q52" i="26"/>
  <c r="O52" i="26"/>
  <c r="K52" i="26"/>
  <c r="AV50" i="26"/>
  <c r="AV55" i="26" s="1"/>
  <c r="AT50" i="26"/>
  <c r="AS50" i="26"/>
  <c r="AS55" i="26" s="1"/>
  <c r="AP50" i="26"/>
  <c r="AN50" i="26"/>
  <c r="AN55" i="26" s="1"/>
  <c r="AL50" i="26"/>
  <c r="AL55" i="26" s="1"/>
  <c r="AK50" i="26"/>
  <c r="AK55" i="26" s="1"/>
  <c r="AH50" i="26"/>
  <c r="AF50" i="26"/>
  <c r="AD50" i="26"/>
  <c r="AD55" i="26" s="1"/>
  <c r="AC50" i="26"/>
  <c r="AC55" i="26" s="1"/>
  <c r="Z50" i="26"/>
  <c r="Z55" i="26" s="1"/>
  <c r="X50" i="26"/>
  <c r="X55" i="26" s="1"/>
  <c r="V50" i="26"/>
  <c r="V55" i="26" s="1"/>
  <c r="U50" i="26"/>
  <c r="U55" i="26" s="1"/>
  <c r="R50" i="26"/>
  <c r="P50" i="26"/>
  <c r="P55" i="26" s="1"/>
  <c r="N50" i="26"/>
  <c r="N55" i="26" s="1"/>
  <c r="J50" i="26"/>
  <c r="H50" i="26"/>
  <c r="DT47" i="26"/>
  <c r="DQ47" i="26"/>
  <c r="DO47" i="26"/>
  <c r="DL47" i="26"/>
  <c r="DI47" i="26"/>
  <c r="DG47" i="26"/>
  <c r="DD47" i="26"/>
  <c r="DA47" i="26"/>
  <c r="CY47" i="26"/>
  <c r="CV47" i="26"/>
  <c r="CS47" i="26"/>
  <c r="CQ47" i="26"/>
  <c r="CN47" i="26"/>
  <c r="CK47" i="26"/>
  <c r="CI47" i="26"/>
  <c r="CF47" i="26"/>
  <c r="CC47" i="26"/>
  <c r="CA47" i="26"/>
  <c r="BX47" i="26"/>
  <c r="BU47" i="26"/>
  <c r="BS47" i="26"/>
  <c r="BP47" i="26"/>
  <c r="BM47" i="26"/>
  <c r="BK47" i="26"/>
  <c r="BH47" i="26"/>
  <c r="BE47" i="26"/>
  <c r="BC47" i="26"/>
  <c r="AZ47" i="26"/>
  <c r="AW47" i="26"/>
  <c r="AU47" i="26"/>
  <c r="AR47" i="26"/>
  <c r="AQ47" i="26"/>
  <c r="AO47" i="26"/>
  <c r="AM47" i="26"/>
  <c r="AJ47" i="26"/>
  <c r="AI47" i="26"/>
  <c r="AG47" i="26"/>
  <c r="AE47" i="26"/>
  <c r="AB47" i="26"/>
  <c r="AA47" i="26"/>
  <c r="Y47" i="26"/>
  <c r="W47" i="26"/>
  <c r="T47" i="26"/>
  <c r="S47" i="26"/>
  <c r="Q47" i="26"/>
  <c r="O47" i="26"/>
  <c r="K47" i="26"/>
  <c r="DT46" i="26"/>
  <c r="DQ46" i="26"/>
  <c r="DO46" i="26"/>
  <c r="DL46" i="26"/>
  <c r="DI46" i="26"/>
  <c r="DG46" i="26"/>
  <c r="DD46" i="26"/>
  <c r="DA46" i="26"/>
  <c r="CY46" i="26"/>
  <c r="CV46" i="26"/>
  <c r="CS46" i="26"/>
  <c r="CQ46" i="26"/>
  <c r="CN46" i="26"/>
  <c r="CK46" i="26"/>
  <c r="CI46" i="26"/>
  <c r="CF46" i="26"/>
  <c r="CC46" i="26"/>
  <c r="CA46" i="26"/>
  <c r="BX46" i="26"/>
  <c r="BU46" i="26"/>
  <c r="BS46" i="26"/>
  <c r="BP46" i="26"/>
  <c r="BM46" i="26"/>
  <c r="BK46" i="26"/>
  <c r="BH46" i="26"/>
  <c r="BE46" i="26"/>
  <c r="BC46" i="26"/>
  <c r="AZ46" i="26"/>
  <c r="AW46" i="26"/>
  <c r="AU46" i="26"/>
  <c r="AR46" i="26"/>
  <c r="AQ46" i="26"/>
  <c r="AO46" i="26"/>
  <c r="AM46" i="26"/>
  <c r="AJ46" i="26"/>
  <c r="AI46" i="26"/>
  <c r="AG46" i="26"/>
  <c r="AE46" i="26"/>
  <c r="AB46" i="26"/>
  <c r="AA46" i="26"/>
  <c r="Y46" i="26"/>
  <c r="W46" i="26"/>
  <c r="T46" i="26"/>
  <c r="S46" i="26"/>
  <c r="Q46" i="26"/>
  <c r="O46" i="26"/>
  <c r="K46" i="26"/>
  <c r="DT45" i="26"/>
  <c r="DQ45" i="26"/>
  <c r="DO45" i="26"/>
  <c r="DL45" i="26"/>
  <c r="DI45" i="26"/>
  <c r="DG45" i="26"/>
  <c r="DD45" i="26"/>
  <c r="DA45" i="26"/>
  <c r="CY45" i="26"/>
  <c r="CV45" i="26"/>
  <c r="CS45" i="26"/>
  <c r="CQ45" i="26"/>
  <c r="CN45" i="26"/>
  <c r="CK45" i="26"/>
  <c r="CI45" i="26"/>
  <c r="CF45" i="26"/>
  <c r="CC45" i="26"/>
  <c r="CA45" i="26"/>
  <c r="BX45" i="26"/>
  <c r="BU45" i="26"/>
  <c r="BS45" i="26"/>
  <c r="BP45" i="26"/>
  <c r="BM45" i="26"/>
  <c r="BK45" i="26"/>
  <c r="BH45" i="26"/>
  <c r="BE45" i="26"/>
  <c r="BC45" i="26"/>
  <c r="AZ45" i="26"/>
  <c r="AW45" i="26"/>
  <c r="AU45" i="26"/>
  <c r="AR45" i="26"/>
  <c r="AQ45" i="26"/>
  <c r="AO45" i="26"/>
  <c r="AM45" i="26"/>
  <c r="AJ45" i="26"/>
  <c r="AI45" i="26"/>
  <c r="AG45" i="26"/>
  <c r="AE45" i="26"/>
  <c r="AB45" i="26"/>
  <c r="AA45" i="26"/>
  <c r="Y45" i="26"/>
  <c r="W45" i="26"/>
  <c r="T45" i="26"/>
  <c r="S45" i="26"/>
  <c r="Q45" i="26"/>
  <c r="O45" i="26"/>
  <c r="K45" i="26"/>
  <c r="DT43" i="26"/>
  <c r="DQ43" i="26"/>
  <c r="DO43" i="26"/>
  <c r="DL43" i="26"/>
  <c r="DI43" i="26"/>
  <c r="DG43" i="26"/>
  <c r="DD43" i="26"/>
  <c r="DA43" i="26"/>
  <c r="CY43" i="26"/>
  <c r="CV43" i="26"/>
  <c r="CS43" i="26"/>
  <c r="CQ43" i="26"/>
  <c r="CN43" i="26"/>
  <c r="CK43" i="26"/>
  <c r="CI43" i="26"/>
  <c r="CF43" i="26"/>
  <c r="CC43" i="26"/>
  <c r="CA43" i="26"/>
  <c r="BX43" i="26"/>
  <c r="BU43" i="26"/>
  <c r="BS43" i="26"/>
  <c r="BP43" i="26"/>
  <c r="BM43" i="26"/>
  <c r="BK43" i="26"/>
  <c r="BH43" i="26"/>
  <c r="BE43" i="26"/>
  <c r="BC43" i="26"/>
  <c r="AZ43" i="26"/>
  <c r="AW43" i="26"/>
  <c r="AU43" i="26"/>
  <c r="AR43" i="26"/>
  <c r="AQ43" i="26"/>
  <c r="AO43" i="26"/>
  <c r="AM43" i="26"/>
  <c r="AJ43" i="26"/>
  <c r="AI43" i="26"/>
  <c r="AG43" i="26"/>
  <c r="AE43" i="26"/>
  <c r="AB43" i="26"/>
  <c r="AA43" i="26"/>
  <c r="Y43" i="26"/>
  <c r="W43" i="26"/>
  <c r="T43" i="26"/>
  <c r="S43" i="26"/>
  <c r="Q43" i="26"/>
  <c r="O43" i="26"/>
  <c r="K43" i="26"/>
  <c r="DT41" i="26"/>
  <c r="DQ41" i="26"/>
  <c r="DO41" i="26"/>
  <c r="DL41" i="26"/>
  <c r="DI41" i="26"/>
  <c r="DG41" i="26"/>
  <c r="DD41" i="26"/>
  <c r="DA41" i="26"/>
  <c r="CY41" i="26"/>
  <c r="CV41" i="26"/>
  <c r="CS41" i="26"/>
  <c r="CQ41" i="26"/>
  <c r="CN41" i="26"/>
  <c r="CK41" i="26"/>
  <c r="CI41" i="26"/>
  <c r="CF41" i="26"/>
  <c r="CC41" i="26"/>
  <c r="CA41" i="26"/>
  <c r="BX41" i="26"/>
  <c r="BU41" i="26"/>
  <c r="BS41" i="26"/>
  <c r="BP41" i="26"/>
  <c r="BM41" i="26"/>
  <c r="BK41" i="26"/>
  <c r="BH41" i="26"/>
  <c r="BE41" i="26"/>
  <c r="BC41" i="26"/>
  <c r="AZ41" i="26"/>
  <c r="AW41" i="26"/>
  <c r="AU41" i="26"/>
  <c r="AR41" i="26"/>
  <c r="AQ41" i="26"/>
  <c r="AO41" i="26"/>
  <c r="AM41" i="26"/>
  <c r="AJ41" i="26"/>
  <c r="AI41" i="26"/>
  <c r="AG41" i="26"/>
  <c r="AE41" i="26"/>
  <c r="AB41" i="26"/>
  <c r="AA41" i="26"/>
  <c r="Y41" i="26"/>
  <c r="W41" i="26"/>
  <c r="T41" i="26"/>
  <c r="S41" i="26"/>
  <c r="Q41" i="26"/>
  <c r="O41" i="26"/>
  <c r="K41" i="26"/>
  <c r="DT37" i="26"/>
  <c r="DQ37" i="26"/>
  <c r="DO37" i="26"/>
  <c r="DL37" i="26"/>
  <c r="DI37" i="26"/>
  <c r="DG37" i="26"/>
  <c r="DD37" i="26"/>
  <c r="DA37" i="26"/>
  <c r="CY37" i="26"/>
  <c r="CV37" i="26"/>
  <c r="CS37" i="26"/>
  <c r="CQ37" i="26"/>
  <c r="CN37" i="26"/>
  <c r="CK37" i="26"/>
  <c r="CI37" i="26"/>
  <c r="CF37" i="26"/>
  <c r="CC37" i="26"/>
  <c r="CA37" i="26"/>
  <c r="BX37" i="26"/>
  <c r="BU37" i="26"/>
  <c r="BS37" i="26"/>
  <c r="BP37" i="26"/>
  <c r="BM37" i="26"/>
  <c r="BK37" i="26"/>
  <c r="BH37" i="26"/>
  <c r="BE37" i="26"/>
  <c r="BC37" i="26"/>
  <c r="AZ37" i="26"/>
  <c r="AW37" i="26"/>
  <c r="AU37" i="26"/>
  <c r="AR37" i="26"/>
  <c r="AQ37" i="26"/>
  <c r="AO37" i="26"/>
  <c r="AM37" i="26"/>
  <c r="AJ37" i="26"/>
  <c r="AI37" i="26"/>
  <c r="AG37" i="26"/>
  <c r="AE37" i="26"/>
  <c r="AB37" i="26"/>
  <c r="AA37" i="26"/>
  <c r="Y37" i="26"/>
  <c r="W37" i="26"/>
  <c r="T37" i="26"/>
  <c r="S37" i="26"/>
  <c r="Q37" i="26"/>
  <c r="O37" i="26"/>
  <c r="K37" i="26"/>
  <c r="AV34" i="26"/>
  <c r="AT34" i="26"/>
  <c r="AS34" i="26"/>
  <c r="AP34" i="26"/>
  <c r="AV33" i="26"/>
  <c r="AT33" i="26"/>
  <c r="AP33" i="26"/>
  <c r="AN33" i="26"/>
  <c r="AL33" i="26"/>
  <c r="AH33" i="26"/>
  <c r="AF33" i="26"/>
  <c r="AD33" i="26"/>
  <c r="Z33" i="26"/>
  <c r="X33" i="26"/>
  <c r="V33" i="26"/>
  <c r="R33" i="26"/>
  <c r="P33" i="26"/>
  <c r="N33" i="26"/>
  <c r="J33" i="26"/>
  <c r="H33" i="26"/>
  <c r="AX32" i="26"/>
  <c r="BA32" i="26" s="1"/>
  <c r="AW32" i="26"/>
  <c r="AU32" i="26"/>
  <c r="AR32" i="26"/>
  <c r="AQ32" i="26"/>
  <c r="AO32" i="26"/>
  <c r="AM32" i="26"/>
  <c r="AJ32" i="26"/>
  <c r="AI32" i="26"/>
  <c r="AG32" i="26"/>
  <c r="AE32" i="26"/>
  <c r="AB32" i="26"/>
  <c r="AA32" i="26"/>
  <c r="Y32" i="26"/>
  <c r="W32" i="26"/>
  <c r="T32" i="26"/>
  <c r="S32" i="26"/>
  <c r="Q32" i="26"/>
  <c r="O32" i="26"/>
  <c r="K32" i="26"/>
  <c r="AV31" i="26"/>
  <c r="AT31" i="26"/>
  <c r="AS31" i="26"/>
  <c r="AP31" i="26"/>
  <c r="AN31" i="26"/>
  <c r="AL31" i="26"/>
  <c r="AK31" i="26"/>
  <c r="AH31" i="26"/>
  <c r="AF31" i="26"/>
  <c r="AD31" i="26"/>
  <c r="AC31" i="26"/>
  <c r="Z31" i="26"/>
  <c r="X31" i="26"/>
  <c r="V31" i="26"/>
  <c r="U31" i="26"/>
  <c r="R31" i="26"/>
  <c r="P31" i="26"/>
  <c r="N31" i="26"/>
  <c r="J31" i="26"/>
  <c r="H31" i="26"/>
  <c r="AV30" i="26"/>
  <c r="AT30" i="26"/>
  <c r="AP30" i="26"/>
  <c r="AN30" i="26"/>
  <c r="AL30" i="26"/>
  <c r="AH30" i="26"/>
  <c r="AF30" i="26"/>
  <c r="AD30" i="26"/>
  <c r="Z30" i="26"/>
  <c r="X30" i="26"/>
  <c r="V30" i="26"/>
  <c r="R30" i="26"/>
  <c r="P30" i="26"/>
  <c r="N30" i="26"/>
  <c r="J30" i="26"/>
  <c r="H30" i="26"/>
  <c r="AW29" i="26"/>
  <c r="AU29" i="26"/>
  <c r="AR29" i="26"/>
  <c r="AQ29" i="26"/>
  <c r="AO29" i="26"/>
  <c r="AM29" i="26"/>
  <c r="AJ29" i="26"/>
  <c r="AI29" i="26"/>
  <c r="AG29" i="26"/>
  <c r="AE29" i="26"/>
  <c r="AB29" i="26"/>
  <c r="AA29" i="26"/>
  <c r="Y29" i="26"/>
  <c r="W29" i="26"/>
  <c r="T29" i="26"/>
  <c r="S29" i="26"/>
  <c r="Q29" i="26"/>
  <c r="O29" i="26"/>
  <c r="K29" i="26"/>
  <c r="AT28" i="26"/>
  <c r="AX27" i="26"/>
  <c r="BA27" i="26" s="1"/>
  <c r="AU27" i="26"/>
  <c r="AR27" i="26"/>
  <c r="AQ27" i="26"/>
  <c r="AO27" i="26"/>
  <c r="AM27" i="26"/>
  <c r="AJ27" i="26"/>
  <c r="AI27" i="26"/>
  <c r="AG27" i="26"/>
  <c r="AE27" i="26"/>
  <c r="AB27" i="26"/>
  <c r="AA27" i="26"/>
  <c r="Y27" i="26"/>
  <c r="W27" i="26"/>
  <c r="T27" i="26"/>
  <c r="S27" i="26"/>
  <c r="Q27" i="26"/>
  <c r="O27" i="26"/>
  <c r="K27" i="26"/>
  <c r="AW23" i="26"/>
  <c r="AU23" i="26"/>
  <c r="AR23" i="26"/>
  <c r="AQ23" i="26"/>
  <c r="AO23" i="26"/>
  <c r="AM23" i="26"/>
  <c r="AJ23" i="26"/>
  <c r="AI23" i="26"/>
  <c r="AG23" i="26"/>
  <c r="AE23" i="26"/>
  <c r="AB23" i="26"/>
  <c r="AA23" i="26"/>
  <c r="Y23" i="26"/>
  <c r="W23" i="26"/>
  <c r="T23" i="26"/>
  <c r="S23" i="26"/>
  <c r="Q23" i="26"/>
  <c r="O23" i="26"/>
  <c r="K23" i="26"/>
  <c r="AV22" i="26"/>
  <c r="AT22" i="26"/>
  <c r="AS22" i="26"/>
  <c r="AP22" i="26"/>
  <c r="AN22" i="26"/>
  <c r="AL22" i="26"/>
  <c r="AK22" i="26"/>
  <c r="AH22" i="26"/>
  <c r="AF22" i="26"/>
  <c r="AD22" i="26"/>
  <c r="AC22" i="26"/>
  <c r="Z22" i="26"/>
  <c r="X22" i="26"/>
  <c r="V22" i="26"/>
  <c r="U22" i="26"/>
  <c r="R22" i="26"/>
  <c r="P22" i="26"/>
  <c r="N22" i="26"/>
  <c r="J22" i="26"/>
  <c r="H22" i="26"/>
  <c r="AW21" i="26"/>
  <c r="AU21" i="26"/>
  <c r="AR21" i="26"/>
  <c r="AQ21" i="26"/>
  <c r="AO21" i="26"/>
  <c r="AM21" i="26"/>
  <c r="AJ21" i="26"/>
  <c r="AI21" i="26"/>
  <c r="AG21" i="26"/>
  <c r="AE21" i="26"/>
  <c r="AB21" i="26"/>
  <c r="AA21" i="26"/>
  <c r="Y21" i="26"/>
  <c r="W21" i="26"/>
  <c r="T21" i="26"/>
  <c r="S21" i="26"/>
  <c r="Q21" i="26"/>
  <c r="O21" i="26"/>
  <c r="K21" i="26"/>
  <c r="AV20" i="26"/>
  <c r="AT20" i="26"/>
  <c r="AS20" i="26"/>
  <c r="AP20" i="26"/>
  <c r="AN20" i="26"/>
  <c r="AL20" i="26"/>
  <c r="AK20" i="26"/>
  <c r="AH20" i="26"/>
  <c r="AF20" i="26"/>
  <c r="AD20" i="26"/>
  <c r="AC20" i="26"/>
  <c r="Z20" i="26"/>
  <c r="X20" i="26"/>
  <c r="V20" i="26"/>
  <c r="U20" i="26"/>
  <c r="R20" i="26"/>
  <c r="P20" i="26"/>
  <c r="N20" i="26"/>
  <c r="J20" i="26"/>
  <c r="H20" i="26"/>
  <c r="AW19" i="26"/>
  <c r="AU19" i="26"/>
  <c r="AR19" i="26"/>
  <c r="AQ19" i="26"/>
  <c r="AO19" i="26"/>
  <c r="AM19" i="26"/>
  <c r="AJ19" i="26"/>
  <c r="AI19" i="26"/>
  <c r="AG19" i="26"/>
  <c r="AE19" i="26"/>
  <c r="AB19" i="26"/>
  <c r="AA19" i="26"/>
  <c r="Y19" i="26"/>
  <c r="W19" i="26"/>
  <c r="T19" i="26"/>
  <c r="S19" i="26"/>
  <c r="Q19" i="26"/>
  <c r="O19" i="26"/>
  <c r="K19" i="26"/>
  <c r="AV17" i="26"/>
  <c r="AV24" i="26" s="1"/>
  <c r="AT17" i="26"/>
  <c r="AT24" i="26" s="1"/>
  <c r="AS17" i="26"/>
  <c r="AS18" i="26" s="1"/>
  <c r="AP17" i="26"/>
  <c r="AP25" i="26" s="1"/>
  <c r="AN17" i="26"/>
  <c r="AL17" i="26"/>
  <c r="AK17" i="26"/>
  <c r="AH17" i="26"/>
  <c r="AF17" i="26"/>
  <c r="AD17" i="26"/>
  <c r="AC17" i="26"/>
  <c r="AC34" i="26" s="1"/>
  <c r="Z17" i="26"/>
  <c r="X17" i="26"/>
  <c r="V17" i="26"/>
  <c r="U17" i="26"/>
  <c r="R17" i="26"/>
  <c r="R34" i="26" s="1"/>
  <c r="P17" i="26"/>
  <c r="P34" i="26" s="1"/>
  <c r="N17" i="26"/>
  <c r="N34" i="26" s="1"/>
  <c r="J17" i="26"/>
  <c r="H17" i="26"/>
  <c r="AV14" i="26"/>
  <c r="AT14" i="26"/>
  <c r="AS14" i="26"/>
  <c r="AP14" i="26"/>
  <c r="AN14" i="26"/>
  <c r="AL14" i="26"/>
  <c r="AK14" i="26"/>
  <c r="AH14" i="26"/>
  <c r="AF14" i="26"/>
  <c r="AD14" i="26"/>
  <c r="AC14" i="26"/>
  <c r="Z14" i="26"/>
  <c r="X14" i="26"/>
  <c r="V14" i="26"/>
  <c r="U14" i="26"/>
  <c r="R14" i="26"/>
  <c r="P14" i="26"/>
  <c r="N14" i="26"/>
  <c r="J14" i="26"/>
  <c r="H14" i="26"/>
  <c r="AX13" i="26"/>
  <c r="BA13" i="26" s="1"/>
  <c r="AW13" i="26"/>
  <c r="AU13" i="26"/>
  <c r="AR13" i="26"/>
  <c r="AQ13" i="26"/>
  <c r="AO13" i="26"/>
  <c r="AO15" i="26" s="1"/>
  <c r="AM13" i="26"/>
  <c r="AJ13" i="26"/>
  <c r="AJ16" i="26" s="1"/>
  <c r="G6" i="25" s="1"/>
  <c r="G12" i="25" s="1"/>
  <c r="AI13" i="26"/>
  <c r="AG13" i="26"/>
  <c r="AG15" i="26" s="1"/>
  <c r="AE13" i="26"/>
  <c r="AB13" i="26"/>
  <c r="AB16" i="26" s="1"/>
  <c r="F6" i="25" s="1"/>
  <c r="F12" i="25" s="1"/>
  <c r="AA13" i="26"/>
  <c r="Y13" i="26"/>
  <c r="W13" i="26"/>
  <c r="T13" i="26"/>
  <c r="E12" i="25" s="1"/>
  <c r="S13" i="26"/>
  <c r="Q13" i="26"/>
  <c r="O13" i="26"/>
  <c r="K13" i="26"/>
  <c r="AU187" i="5"/>
  <c r="AU185" i="5"/>
  <c r="AU175" i="5"/>
  <c r="AU164" i="5"/>
  <c r="AM93" i="26" l="1"/>
  <c r="AM127" i="26"/>
  <c r="AM15" i="26"/>
  <c r="S127" i="26"/>
  <c r="S93" i="26"/>
  <c r="S15" i="26"/>
  <c r="AR16" i="26"/>
  <c r="H6" i="25" s="1"/>
  <c r="H12" i="25" s="1"/>
  <c r="W127" i="26"/>
  <c r="W93" i="26"/>
  <c r="W15" i="26"/>
  <c r="AW15" i="26"/>
  <c r="O15" i="26"/>
  <c r="AQ93" i="26"/>
  <c r="AQ127" i="26"/>
  <c r="AQ15" i="26"/>
  <c r="AU93" i="26"/>
  <c r="AU127" i="26"/>
  <c r="AU15" i="26"/>
  <c r="Y15" i="26"/>
  <c r="AA127" i="26"/>
  <c r="AA93" i="26"/>
  <c r="AA15" i="26"/>
  <c r="K127" i="26"/>
  <c r="K93" i="26"/>
  <c r="AE127" i="26"/>
  <c r="AE93" i="26"/>
  <c r="AE15" i="26"/>
  <c r="AI93" i="26"/>
  <c r="AI127" i="26"/>
  <c r="AI15" i="26"/>
  <c r="X24" i="26"/>
  <c r="X34" i="26"/>
  <c r="Z25" i="26"/>
  <c r="Z26" i="26" s="1"/>
  <c r="Z34" i="26"/>
  <c r="AE34" i="26"/>
  <c r="AD25" i="26"/>
  <c r="AD35" i="26" s="1"/>
  <c r="AD34" i="26"/>
  <c r="AF25" i="26"/>
  <c r="AF34" i="26"/>
  <c r="H24" i="26"/>
  <c r="H34" i="26"/>
  <c r="AH25" i="26"/>
  <c r="AH35" i="26" s="1"/>
  <c r="AH39" i="26" s="1"/>
  <c r="AH40" i="26" s="1"/>
  <c r="AH34" i="26"/>
  <c r="AJ34" i="26"/>
  <c r="BC13" i="26"/>
  <c r="BC15" i="26" s="1"/>
  <c r="AN26" i="26"/>
  <c r="AN34" i="26"/>
  <c r="W57" i="26"/>
  <c r="AU57" i="26"/>
  <c r="U25" i="26"/>
  <c r="U35" i="26" s="1"/>
  <c r="U39" i="26" s="1"/>
  <c r="U40" i="26" s="1"/>
  <c r="U34" i="26"/>
  <c r="V18" i="26"/>
  <c r="V34" i="26"/>
  <c r="J18" i="26"/>
  <c r="J34" i="26"/>
  <c r="AK25" i="26"/>
  <c r="AK26" i="26" s="1"/>
  <c r="AK34" i="26"/>
  <c r="AQ57" i="26"/>
  <c r="AL24" i="26"/>
  <c r="AL34" i="26"/>
  <c r="AR50" i="26"/>
  <c r="AR55" i="26" s="1"/>
  <c r="DB21" i="28"/>
  <c r="DC21" i="28" s="1"/>
  <c r="DB19" i="28"/>
  <c r="DC19" i="28" s="1"/>
  <c r="DB23" i="28"/>
  <c r="DC23" i="28" s="1"/>
  <c r="DE13" i="28"/>
  <c r="DD13" i="28"/>
  <c r="CT39" i="28"/>
  <c r="CT36" i="28"/>
  <c r="DB34" i="28"/>
  <c r="DE32" i="28"/>
  <c r="CV39" i="28"/>
  <c r="CV36" i="28"/>
  <c r="CQ52" i="28"/>
  <c r="CO50" i="28"/>
  <c r="CJ59" i="28"/>
  <c r="CJ62" i="28"/>
  <c r="CJ63" i="28" s="1"/>
  <c r="CU39" i="28"/>
  <c r="CU36" i="28"/>
  <c r="CZ17" i="28"/>
  <c r="DA21" i="28"/>
  <c r="DA22" i="28" s="1"/>
  <c r="DC32" i="28"/>
  <c r="CR48" i="28"/>
  <c r="CR40" i="28"/>
  <c r="CK55" i="28"/>
  <c r="CK51" i="28"/>
  <c r="CK58" i="28"/>
  <c r="CI59" i="28"/>
  <c r="CI61" i="28"/>
  <c r="CI62" i="28"/>
  <c r="CI63" i="28" s="1"/>
  <c r="CP52" i="28"/>
  <c r="CP56" i="28"/>
  <c r="CP49" i="28"/>
  <c r="DD19" i="28"/>
  <c r="CQ56" i="28"/>
  <c r="DD21" i="28"/>
  <c r="DD22" i="28" s="1"/>
  <c r="CL55" i="28"/>
  <c r="CL58" i="28"/>
  <c r="CX18" i="28"/>
  <c r="CX25" i="28"/>
  <c r="CY20" i="28"/>
  <c r="CY17" i="28"/>
  <c r="CY24" i="28" s="1"/>
  <c r="DB31" i="28"/>
  <c r="DE29" i="28"/>
  <c r="DD29" i="28"/>
  <c r="CW26" i="28"/>
  <c r="CW35" i="28"/>
  <c r="CM55" i="28"/>
  <c r="CM58" i="28"/>
  <c r="DC13" i="28"/>
  <c r="CN55" i="28"/>
  <c r="CN51" i="28"/>
  <c r="CN58" i="28"/>
  <c r="DA19" i="28"/>
  <c r="CS39" i="28"/>
  <c r="CS36" i="28"/>
  <c r="T50" i="26"/>
  <c r="T55" i="26" s="1"/>
  <c r="Y20" i="26"/>
  <c r="W145" i="26"/>
  <c r="W113" i="26"/>
  <c r="W31" i="26"/>
  <c r="AE113" i="26"/>
  <c r="AE147" i="26" s="1"/>
  <c r="AI145" i="26"/>
  <c r="AI113" i="26"/>
  <c r="AQ145" i="26"/>
  <c r="AQ147" i="26" s="1"/>
  <c r="AU145" i="26"/>
  <c r="AA57" i="26"/>
  <c r="AB57" i="26"/>
  <c r="AQ17" i="26"/>
  <c r="AR17" i="26"/>
  <c r="AR25" i="26" s="1"/>
  <c r="AM57" i="26"/>
  <c r="AI20" i="26"/>
  <c r="AU34" i="26"/>
  <c r="AQ50" i="26"/>
  <c r="AQ55" i="26" s="1"/>
  <c r="J24" i="26"/>
  <c r="AB17" i="26"/>
  <c r="K57" i="26"/>
  <c r="O31" i="26"/>
  <c r="AM31" i="26"/>
  <c r="AK35" i="26"/>
  <c r="AV25" i="26"/>
  <c r="AV35" i="26" s="1"/>
  <c r="AV36" i="26" s="1"/>
  <c r="AX34" i="26"/>
  <c r="AM22" i="26"/>
  <c r="Q22" i="26"/>
  <c r="AR34" i="26"/>
  <c r="W22" i="26"/>
  <c r="AW22" i="26"/>
  <c r="U24" i="26"/>
  <c r="AO31" i="26"/>
  <c r="O50" i="26"/>
  <c r="O55" i="26" s="1"/>
  <c r="U18" i="26"/>
  <c r="AU17" i="26"/>
  <c r="AO50" i="26"/>
  <c r="AO55" i="26" s="1"/>
  <c r="Y17" i="26"/>
  <c r="Y24" i="26" s="1"/>
  <c r="S50" i="26"/>
  <c r="S55" i="26" s="1"/>
  <c r="AH18" i="26"/>
  <c r="AA20" i="26"/>
  <c r="O22" i="26"/>
  <c r="AO22" i="26"/>
  <c r="AQ22" i="26"/>
  <c r="AU22" i="26"/>
  <c r="AE17" i="26"/>
  <c r="Q31" i="26"/>
  <c r="AA22" i="26"/>
  <c r="V24" i="26"/>
  <c r="Y31" i="26"/>
  <c r="W17" i="26"/>
  <c r="W34" i="26" s="1"/>
  <c r="H25" i="26"/>
  <c r="H35" i="26" s="1"/>
  <c r="H36" i="26" s="1"/>
  <c r="Z18" i="26"/>
  <c r="AW17" i="26"/>
  <c r="AW25" i="26" s="1"/>
  <c r="J25" i="26"/>
  <c r="J26" i="26" s="1"/>
  <c r="AN18" i="26"/>
  <c r="V25" i="26"/>
  <c r="V35" i="26" s="1"/>
  <c r="V39" i="26" s="1"/>
  <c r="AU50" i="26"/>
  <c r="AU55" i="26" s="1"/>
  <c r="AF35" i="26"/>
  <c r="AF39" i="26" s="1"/>
  <c r="AF48" i="26" s="1"/>
  <c r="AF53" i="26" s="1"/>
  <c r="AF26" i="26"/>
  <c r="AQ20" i="26"/>
  <c r="AR20" i="26"/>
  <c r="S22" i="26"/>
  <c r="AZ13" i="26"/>
  <c r="AZ16" i="26" s="1"/>
  <c r="H18" i="26"/>
  <c r="Z24" i="26"/>
  <c r="AW20" i="26"/>
  <c r="AH24" i="26"/>
  <c r="S57" i="26"/>
  <c r="AK24" i="26"/>
  <c r="AR57" i="26"/>
  <c r="AN24" i="26"/>
  <c r="AS25" i="26"/>
  <c r="AS35" i="26" s="1"/>
  <c r="AQ31" i="26"/>
  <c r="AY13" i="26"/>
  <c r="AY15" i="26" s="1"/>
  <c r="AA31" i="26"/>
  <c r="AB50" i="26"/>
  <c r="AB55" i="26" s="1"/>
  <c r="AA17" i="26"/>
  <c r="AA34" i="26" s="1"/>
  <c r="AX23" i="26"/>
  <c r="AZ23" i="26" s="1"/>
  <c r="AT25" i="26"/>
  <c r="AT35" i="26" s="1"/>
  <c r="AT39" i="26" s="1"/>
  <c r="AW57" i="26"/>
  <c r="S20" i="26"/>
  <c r="S31" i="26"/>
  <c r="W20" i="26"/>
  <c r="T31" i="26"/>
  <c r="AR31" i="26"/>
  <c r="AT18" i="26"/>
  <c r="AW31" i="26"/>
  <c r="AV18" i="26"/>
  <c r="O57" i="26"/>
  <c r="AA145" i="26"/>
  <c r="AB22" i="26"/>
  <c r="T57" i="26"/>
  <c r="X18" i="26"/>
  <c r="AQ34" i="26"/>
  <c r="AA50" i="26"/>
  <c r="AA55" i="26" s="1"/>
  <c r="Y50" i="26"/>
  <c r="Y57" i="26"/>
  <c r="O20" i="26"/>
  <c r="O17" i="26"/>
  <c r="O18" i="26" s="1"/>
  <c r="AH55" i="26"/>
  <c r="Q20" i="26"/>
  <c r="Q17" i="26"/>
  <c r="Q34" i="26" s="1"/>
  <c r="R55" i="26"/>
  <c r="AB20" i="26"/>
  <c r="AB31" i="26"/>
  <c r="AJ20" i="26"/>
  <c r="AJ17" i="26"/>
  <c r="AJ18" i="26" s="1"/>
  <c r="AG31" i="26"/>
  <c r="AM17" i="26"/>
  <c r="AM20" i="26"/>
  <c r="AO17" i="26"/>
  <c r="AO18" i="26" s="1"/>
  <c r="AO20" i="26"/>
  <c r="BA23" i="26"/>
  <c r="BA19" i="26"/>
  <c r="BA21" i="26"/>
  <c r="BB13" i="26"/>
  <c r="K20" i="26"/>
  <c r="AP18" i="26"/>
  <c r="AD18" i="26"/>
  <c r="AD24" i="26"/>
  <c r="AE20" i="26"/>
  <c r="K22" i="26"/>
  <c r="K31" i="26"/>
  <c r="K50" i="26"/>
  <c r="AP35" i="26"/>
  <c r="AP26" i="26"/>
  <c r="AC25" i="26"/>
  <c r="AC24" i="26"/>
  <c r="AC18" i="26"/>
  <c r="BB27" i="26"/>
  <c r="BD27" i="26" s="1"/>
  <c r="N25" i="26"/>
  <c r="N24" i="26"/>
  <c r="N18" i="26"/>
  <c r="AE50" i="26"/>
  <c r="AI22" i="26"/>
  <c r="AP24" i="26"/>
  <c r="AG57" i="26"/>
  <c r="P25" i="26"/>
  <c r="P24" i="26"/>
  <c r="P18" i="26"/>
  <c r="AI50" i="26"/>
  <c r="AG50" i="26"/>
  <c r="AJ50" i="26"/>
  <c r="T20" i="26"/>
  <c r="T17" i="26"/>
  <c r="T24" i="26" s="1"/>
  <c r="AE22" i="26"/>
  <c r="BA29" i="26"/>
  <c r="AZ29" i="26"/>
  <c r="AY29" i="26"/>
  <c r="R18" i="26"/>
  <c r="R24" i="26"/>
  <c r="AF18" i="26"/>
  <c r="AF24" i="26"/>
  <c r="AG22" i="26"/>
  <c r="AY27" i="26"/>
  <c r="AM50" i="26"/>
  <c r="S17" i="26"/>
  <c r="R25" i="26"/>
  <c r="AZ27" i="26"/>
  <c r="AP55" i="26"/>
  <c r="AI57" i="26"/>
  <c r="AJ22" i="26"/>
  <c r="AJ57" i="26"/>
  <c r="AI31" i="26"/>
  <c r="BB32" i="26"/>
  <c r="BC32" i="26" s="1"/>
  <c r="BA34" i="26"/>
  <c r="AL25" i="26"/>
  <c r="AJ31" i="26"/>
  <c r="AX31" i="26"/>
  <c r="AY32" i="26"/>
  <c r="AU20" i="26"/>
  <c r="AU31" i="26"/>
  <c r="K17" i="26"/>
  <c r="AZ32" i="26"/>
  <c r="AT55" i="26"/>
  <c r="AL18" i="26"/>
  <c r="AG20" i="26"/>
  <c r="AG17" i="26"/>
  <c r="AG18" i="26" s="1"/>
  <c r="T22" i="26"/>
  <c r="AR22" i="26"/>
  <c r="Y22" i="26"/>
  <c r="AG24" i="26"/>
  <c r="AM145" i="26"/>
  <c r="AX21" i="26"/>
  <c r="AX19" i="26"/>
  <c r="AI17" i="26"/>
  <c r="X25" i="26"/>
  <c r="Q50" i="26"/>
  <c r="AF55" i="26"/>
  <c r="W50" i="26"/>
  <c r="AS24" i="26"/>
  <c r="AE31" i="26"/>
  <c r="AW50" i="26"/>
  <c r="AK18" i="26"/>
  <c r="AE57" i="26"/>
  <c r="Q57" i="26"/>
  <c r="AO57" i="26"/>
  <c r="Z35" i="26" l="1"/>
  <c r="Z39" i="26" s="1"/>
  <c r="U26" i="26"/>
  <c r="U36" i="26"/>
  <c r="AR18" i="26"/>
  <c r="AO34" i="26"/>
  <c r="AH26" i="26"/>
  <c r="U48" i="26"/>
  <c r="U53" i="26" s="1"/>
  <c r="AI25" i="26"/>
  <c r="AI35" i="26" s="1"/>
  <c r="AI87" i="26"/>
  <c r="G82" i="25" s="1"/>
  <c r="G88" i="25" s="1"/>
  <c r="AI120" i="26"/>
  <c r="G92" i="25" s="1"/>
  <c r="G98" i="25" s="1"/>
  <c r="AI85" i="26"/>
  <c r="G72" i="25" s="1"/>
  <c r="G78" i="25" s="1"/>
  <c r="AN36" i="26"/>
  <c r="K25" i="26"/>
  <c r="K120" i="26"/>
  <c r="D92" i="25" s="1"/>
  <c r="D98" i="25" s="1"/>
  <c r="K87" i="26"/>
  <c r="D82" i="25" s="1"/>
  <c r="D88" i="25" s="1"/>
  <c r="K85" i="26"/>
  <c r="D72" i="25" s="1"/>
  <c r="D78" i="25" s="1"/>
  <c r="AB34" i="26"/>
  <c r="S85" i="26"/>
  <c r="E72" i="25" s="1"/>
  <c r="E78" i="25" s="1"/>
  <c r="S87" i="26"/>
  <c r="E82" i="25" s="1"/>
  <c r="E88" i="25" s="1"/>
  <c r="S120" i="26"/>
  <c r="E92" i="25" s="1"/>
  <c r="E98" i="25" s="1"/>
  <c r="AM24" i="26"/>
  <c r="AM87" i="26"/>
  <c r="AM120" i="26"/>
  <c r="AM85" i="26"/>
  <c r="AU18" i="26"/>
  <c r="AU85" i="26"/>
  <c r="AU120" i="26"/>
  <c r="AU87" i="26"/>
  <c r="AA24" i="26"/>
  <c r="AA87" i="26"/>
  <c r="F82" i="25" s="1"/>
  <c r="F88" i="25" s="1"/>
  <c r="AA85" i="26"/>
  <c r="F72" i="25" s="1"/>
  <c r="F78" i="25" s="1"/>
  <c r="AA120" i="26"/>
  <c r="F92" i="25" s="1"/>
  <c r="F98" i="25" s="1"/>
  <c r="AQ18" i="26"/>
  <c r="AQ85" i="26"/>
  <c r="H72" i="25" s="1"/>
  <c r="H78" i="25" s="1"/>
  <c r="AQ87" i="26"/>
  <c r="H82" i="25" s="1"/>
  <c r="H88" i="25" s="1"/>
  <c r="AQ120" i="26"/>
  <c r="H92" i="25" s="1"/>
  <c r="H98" i="25" s="1"/>
  <c r="T34" i="26"/>
  <c r="AD26" i="26"/>
  <c r="AE18" i="26"/>
  <c r="AE85" i="26"/>
  <c r="AE87" i="26"/>
  <c r="AE120" i="26"/>
  <c r="O34" i="26"/>
  <c r="Y34" i="26"/>
  <c r="S34" i="26"/>
  <c r="AG34" i="26"/>
  <c r="W18" i="26"/>
  <c r="W85" i="26"/>
  <c r="W120" i="26"/>
  <c r="W87" i="26"/>
  <c r="K34" i="26"/>
  <c r="AM34" i="26"/>
  <c r="AI34" i="26"/>
  <c r="DC22" i="28"/>
  <c r="CQ57" i="28"/>
  <c r="DE34" i="28"/>
  <c r="DF32" i="28"/>
  <c r="CY18" i="28"/>
  <c r="CY25" i="28"/>
  <c r="CR56" i="28"/>
  <c r="CR49" i="28"/>
  <c r="CR52" i="28"/>
  <c r="DB17" i="28"/>
  <c r="CN59" i="28"/>
  <c r="CN62" i="28"/>
  <c r="CN63" i="28" s="1"/>
  <c r="DC34" i="28"/>
  <c r="CQ53" i="28"/>
  <c r="CQ50" i="28"/>
  <c r="DC25" i="28"/>
  <c r="DC28" i="28"/>
  <c r="CL62" i="28"/>
  <c r="CL63" i="28" s="1"/>
  <c r="CL59" i="28"/>
  <c r="CZ18" i="28"/>
  <c r="CZ25" i="28"/>
  <c r="DC31" i="28"/>
  <c r="CM59" i="28"/>
  <c r="CM62" i="28"/>
  <c r="CM63" i="28" s="1"/>
  <c r="DC20" i="28"/>
  <c r="DC17" i="28"/>
  <c r="DC18" i="28" s="1"/>
  <c r="CW39" i="28"/>
  <c r="CW36" i="28"/>
  <c r="CU40" i="28"/>
  <c r="CU48" i="28"/>
  <c r="CT48" i="28"/>
  <c r="CT40" i="28"/>
  <c r="CK62" i="28"/>
  <c r="CK63" i="28" s="1"/>
  <c r="CK59" i="28"/>
  <c r="DD23" i="28"/>
  <c r="DD17" i="28" s="1"/>
  <c r="DD18" i="28" s="1"/>
  <c r="DD31" i="28"/>
  <c r="DF29" i="28"/>
  <c r="DE31" i="28"/>
  <c r="DD20" i="28"/>
  <c r="DE23" i="28"/>
  <c r="DE19" i="28"/>
  <c r="DF13" i="28"/>
  <c r="DE21" i="28"/>
  <c r="CS48" i="28"/>
  <c r="CS40" i="28"/>
  <c r="DD34" i="28"/>
  <c r="CO55" i="28"/>
  <c r="CO58" i="28"/>
  <c r="DA17" i="28"/>
  <c r="DA20" i="28"/>
  <c r="CX35" i="28"/>
  <c r="CX26" i="28"/>
  <c r="CP50" i="28"/>
  <c r="CV40" i="28"/>
  <c r="CV48" i="28"/>
  <c r="W147" i="26"/>
  <c r="AI147" i="26"/>
  <c r="AQ24" i="26"/>
  <c r="AA18" i="26"/>
  <c r="H39" i="26"/>
  <c r="H48" i="26" s="1"/>
  <c r="AR24" i="26"/>
  <c r="AQ25" i="26"/>
  <c r="AQ35" i="26" s="1"/>
  <c r="AU24" i="26"/>
  <c r="AU147" i="26"/>
  <c r="AW18" i="26"/>
  <c r="Y18" i="26"/>
  <c r="O25" i="26"/>
  <c r="O35" i="26" s="1"/>
  <c r="AM147" i="26"/>
  <c r="U51" i="26"/>
  <c r="O24" i="26"/>
  <c r="AT26" i="26"/>
  <c r="AH36" i="26"/>
  <c r="AV26" i="26"/>
  <c r="AK36" i="26"/>
  <c r="AK39" i="26"/>
  <c r="AH48" i="26"/>
  <c r="AH58" i="26" s="1"/>
  <c r="AV39" i="26"/>
  <c r="AV48" i="26" s="1"/>
  <c r="AF36" i="26"/>
  <c r="AF49" i="26"/>
  <c r="AF58" i="26"/>
  <c r="AF62" i="26" s="1"/>
  <c r="AF70" i="26" s="1"/>
  <c r="AF51" i="26"/>
  <c r="H26" i="26"/>
  <c r="AJ25" i="26"/>
  <c r="AJ35" i="26" s="1"/>
  <c r="AB25" i="26"/>
  <c r="AB35" i="26" s="1"/>
  <c r="AB24" i="26"/>
  <c r="U49" i="26"/>
  <c r="AE25" i="26"/>
  <c r="AE35" i="26" s="1"/>
  <c r="AE39" i="26" s="1"/>
  <c r="AZ34" i="26"/>
  <c r="AW26" i="26"/>
  <c r="AW35" i="26"/>
  <c r="AY34" i="26"/>
  <c r="AY31" i="26"/>
  <c r="V36" i="26"/>
  <c r="AW24" i="26"/>
  <c r="J35" i="26"/>
  <c r="J39" i="26" s="1"/>
  <c r="AE24" i="26"/>
  <c r="AU25" i="26"/>
  <c r="W24" i="26"/>
  <c r="W25" i="26"/>
  <c r="V26" i="26"/>
  <c r="AY28" i="26"/>
  <c r="Y25" i="26"/>
  <c r="AA147" i="26"/>
  <c r="BE27" i="26"/>
  <c r="AS26" i="26"/>
  <c r="AO25" i="26"/>
  <c r="AO26" i="26" s="1"/>
  <c r="AT36" i="26"/>
  <c r="AY23" i="26"/>
  <c r="AZ31" i="26"/>
  <c r="AA25" i="26"/>
  <c r="AA26" i="26" s="1"/>
  <c r="AF40" i="26"/>
  <c r="AJ24" i="26"/>
  <c r="K35" i="26"/>
  <c r="K26" i="26"/>
  <c r="AW55" i="26"/>
  <c r="BA31" i="26"/>
  <c r="BB29" i="26"/>
  <c r="AG55" i="26"/>
  <c r="AL35" i="26"/>
  <c r="AL26" i="26"/>
  <c r="AI26" i="26"/>
  <c r="Q18" i="26"/>
  <c r="Q25" i="26"/>
  <c r="AR26" i="26"/>
  <c r="H17" i="25" s="1"/>
  <c r="H23" i="25" s="1"/>
  <c r="AR35" i="26"/>
  <c r="AM18" i="26"/>
  <c r="AM25" i="26"/>
  <c r="W55" i="26"/>
  <c r="AT40" i="26"/>
  <c r="AT48" i="26"/>
  <c r="AY21" i="26"/>
  <c r="AY22" i="26" s="1"/>
  <c r="AZ21" i="26"/>
  <c r="AZ22" i="26" s="1"/>
  <c r="BF27" i="26"/>
  <c r="BI27" i="26" s="1"/>
  <c r="AS39" i="26"/>
  <c r="AS36" i="26"/>
  <c r="AG25" i="26"/>
  <c r="AD36" i="26"/>
  <c r="AD39" i="26"/>
  <c r="R35" i="26"/>
  <c r="R26" i="26"/>
  <c r="Z36" i="26"/>
  <c r="S18" i="26"/>
  <c r="S25" i="26"/>
  <c r="S24" i="26"/>
  <c r="P35" i="26"/>
  <c r="P26" i="26"/>
  <c r="BD13" i="26"/>
  <c r="BE13" i="26" s="1"/>
  <c r="BE15" i="26" s="1"/>
  <c r="BB23" i="26"/>
  <c r="BC23" i="26" s="1"/>
  <c r="BB19" i="26"/>
  <c r="BC19" i="26" s="1"/>
  <c r="BB21" i="26"/>
  <c r="BC21" i="26" s="1"/>
  <c r="Q55" i="26"/>
  <c r="Q24" i="26"/>
  <c r="T18" i="26"/>
  <c r="T25" i="26"/>
  <c r="BA17" i="26"/>
  <c r="AY19" i="26"/>
  <c r="AZ19" i="26"/>
  <c r="AX17" i="26"/>
  <c r="AI55" i="26"/>
  <c r="AJ55" i="26"/>
  <c r="BC27" i="26"/>
  <c r="Y55" i="26"/>
  <c r="AP36" i="26"/>
  <c r="AP39" i="26"/>
  <c r="K24" i="26"/>
  <c r="K18" i="26"/>
  <c r="V40" i="26"/>
  <c r="V48" i="26"/>
  <c r="AC26" i="26"/>
  <c r="AC35" i="26"/>
  <c r="AE55" i="26"/>
  <c r="X35" i="26"/>
  <c r="X26" i="26"/>
  <c r="AI24" i="26"/>
  <c r="AI18" i="26"/>
  <c r="AM55" i="26"/>
  <c r="N26" i="26"/>
  <c r="N35" i="26"/>
  <c r="BD32" i="26"/>
  <c r="BE32" i="26" s="1"/>
  <c r="BB34" i="26"/>
  <c r="AO24" i="26"/>
  <c r="U58" i="26" l="1"/>
  <c r="U59" i="26" s="1"/>
  <c r="AN39" i="26"/>
  <c r="AN40" i="26" s="1"/>
  <c r="AV40" i="26"/>
  <c r="CW40" i="28"/>
  <c r="CW48" i="28"/>
  <c r="CU49" i="28"/>
  <c r="DF31" i="28"/>
  <c r="DH29" i="28"/>
  <c r="DI29" i="28" s="1"/>
  <c r="DG13" i="28"/>
  <c r="CO62" i="28"/>
  <c r="CO63" i="28" s="1"/>
  <c r="CO59" i="28"/>
  <c r="CZ35" i="28"/>
  <c r="CZ26" i="28"/>
  <c r="CS56" i="28"/>
  <c r="CS57" i="28" s="1"/>
  <c r="CY35" i="28"/>
  <c r="CY26" i="28"/>
  <c r="DG29" i="28"/>
  <c r="CQ55" i="28"/>
  <c r="CQ51" i="28"/>
  <c r="CQ58" i="28"/>
  <c r="CP55" i="28"/>
  <c r="CP58" i="28"/>
  <c r="DG32" i="28"/>
  <c r="CX39" i="28"/>
  <c r="CX36" i="28"/>
  <c r="DE17" i="28"/>
  <c r="DD25" i="28"/>
  <c r="CR50" i="28"/>
  <c r="CS52" i="28"/>
  <c r="CT56" i="28"/>
  <c r="CU56" i="28" s="1"/>
  <c r="CT52" i="28"/>
  <c r="CT50" i="28" s="1"/>
  <c r="CT55" i="28" s="1"/>
  <c r="CT49" i="28"/>
  <c r="CS49" i="28"/>
  <c r="CV49" i="28"/>
  <c r="DC35" i="28"/>
  <c r="DC26" i="28"/>
  <c r="DF34" i="28"/>
  <c r="DH32" i="28"/>
  <c r="DF23" i="28"/>
  <c r="DG23" i="28" s="1"/>
  <c r="DF19" i="28"/>
  <c r="DH13" i="28"/>
  <c r="DF21" i="28"/>
  <c r="DD24" i="28"/>
  <c r="DA18" i="28"/>
  <c r="DA25" i="28"/>
  <c r="DA24" i="28"/>
  <c r="DB18" i="28"/>
  <c r="DB25" i="28"/>
  <c r="DC24" i="28"/>
  <c r="H40" i="26"/>
  <c r="AE36" i="26"/>
  <c r="AO35" i="26"/>
  <c r="AO36" i="26" s="1"/>
  <c r="AH53" i="26"/>
  <c r="O26" i="26"/>
  <c r="AQ26" i="26"/>
  <c r="AE26" i="26"/>
  <c r="AH49" i="26"/>
  <c r="U62" i="26"/>
  <c r="AJ26" i="26"/>
  <c r="G17" i="25" s="1"/>
  <c r="G23" i="25" s="1"/>
  <c r="U61" i="26"/>
  <c r="J36" i="26"/>
  <c r="AB26" i="26"/>
  <c r="F17" i="25" s="1"/>
  <c r="F23" i="25" s="1"/>
  <c r="AH51" i="26"/>
  <c r="AK48" i="26"/>
  <c r="AK40" i="26"/>
  <c r="AF59" i="26"/>
  <c r="AU35" i="26"/>
  <c r="AU26" i="26"/>
  <c r="Y35" i="26"/>
  <c r="Y26" i="26"/>
  <c r="BH27" i="26"/>
  <c r="AW36" i="26"/>
  <c r="AW39" i="26"/>
  <c r="W35" i="26"/>
  <c r="W26" i="26"/>
  <c r="AA35" i="26"/>
  <c r="AA36" i="26" s="1"/>
  <c r="BG27" i="26"/>
  <c r="AY17" i="26"/>
  <c r="AY20" i="26"/>
  <c r="Q35" i="26"/>
  <c r="Q26" i="26"/>
  <c r="X36" i="26"/>
  <c r="X39" i="26"/>
  <c r="AQ39" i="26"/>
  <c r="AQ36" i="26"/>
  <c r="BC29" i="26"/>
  <c r="BC31" i="26" s="1"/>
  <c r="AE48" i="26"/>
  <c r="AE40" i="26"/>
  <c r="O36" i="26"/>
  <c r="O39" i="26"/>
  <c r="BC22" i="26"/>
  <c r="H53" i="26"/>
  <c r="H58" i="26"/>
  <c r="H49" i="26"/>
  <c r="H51" i="26"/>
  <c r="J40" i="26"/>
  <c r="J48" i="26"/>
  <c r="BB17" i="26"/>
  <c r="S35" i="26"/>
  <c r="S26" i="26"/>
  <c r="AG35" i="26"/>
  <c r="AG26" i="26"/>
  <c r="AC36" i="26"/>
  <c r="AC39" i="26"/>
  <c r="AB36" i="26"/>
  <c r="F28" i="25" s="1"/>
  <c r="F34" i="25" s="1"/>
  <c r="AB39" i="26"/>
  <c r="AF63" i="26"/>
  <c r="AV49" i="26"/>
  <c r="AV53" i="26"/>
  <c r="AV58" i="26"/>
  <c r="AV51" i="26"/>
  <c r="P36" i="26"/>
  <c r="P39" i="26"/>
  <c r="AR39" i="26"/>
  <c r="AR36" i="26"/>
  <c r="H28" i="25" s="1"/>
  <c r="H34" i="25" s="1"/>
  <c r="BC20" i="26"/>
  <c r="BC17" i="26"/>
  <c r="BC18" i="26" s="1"/>
  <c r="AL36" i="26"/>
  <c r="AL39" i="26"/>
  <c r="AT58" i="26"/>
  <c r="AT53" i="26"/>
  <c r="AT49" i="26"/>
  <c r="AT51" i="26"/>
  <c r="BD34" i="26"/>
  <c r="BF32" i="26"/>
  <c r="BG32" i="26" s="1"/>
  <c r="AX18" i="26"/>
  <c r="AX25" i="26"/>
  <c r="T35" i="26"/>
  <c r="T26" i="26"/>
  <c r="E17" i="25" s="1"/>
  <c r="E23" i="25" s="1"/>
  <c r="BF13" i="26"/>
  <c r="BH13" i="26" s="1"/>
  <c r="BH16" i="26" s="1"/>
  <c r="BD19" i="26"/>
  <c r="BD21" i="26"/>
  <c r="BD23" i="26"/>
  <c r="Z40" i="26"/>
  <c r="Z48" i="26"/>
  <c r="AS48" i="26"/>
  <c r="AS40" i="26"/>
  <c r="AM26" i="26"/>
  <c r="AM35" i="26"/>
  <c r="K36" i="26"/>
  <c r="K39" i="26"/>
  <c r="BD29" i="26"/>
  <c r="BB31" i="26"/>
  <c r="N36" i="26"/>
  <c r="N39" i="26"/>
  <c r="AP48" i="26"/>
  <c r="AP40" i="26"/>
  <c r="R39" i="26"/>
  <c r="R36" i="26"/>
  <c r="AI36" i="26"/>
  <c r="AI39" i="26"/>
  <c r="BA18" i="26"/>
  <c r="BA25" i="26"/>
  <c r="AJ36" i="26"/>
  <c r="G28" i="25" s="1"/>
  <c r="G34" i="25" s="1"/>
  <c r="AJ39" i="26"/>
  <c r="AD48" i="26"/>
  <c r="AD40" i="26"/>
  <c r="V49" i="26"/>
  <c r="V58" i="26"/>
  <c r="V53" i="26"/>
  <c r="V51" i="26"/>
  <c r="AZ17" i="26"/>
  <c r="AZ20" i="26"/>
  <c r="BJ27" i="26"/>
  <c r="BL27" i="26" s="1"/>
  <c r="BC34" i="26"/>
  <c r="AH59" i="26"/>
  <c r="AH62" i="26"/>
  <c r="AH70" i="26" s="1"/>
  <c r="AN48" i="26" l="1"/>
  <c r="BG13" i="26"/>
  <c r="BG15" i="26" s="1"/>
  <c r="U63" i="26"/>
  <c r="U70" i="26"/>
  <c r="CU52" i="28"/>
  <c r="CU50" i="28" s="1"/>
  <c r="CV56" i="28"/>
  <c r="DH23" i="28"/>
  <c r="DH19" i="28"/>
  <c r="DI19" i="28" s="1"/>
  <c r="DJ13" i="28"/>
  <c r="DH21" i="28"/>
  <c r="DI13" i="28"/>
  <c r="DG31" i="28"/>
  <c r="DH34" i="28"/>
  <c r="DJ32" i="28"/>
  <c r="DK32" i="28" s="1"/>
  <c r="CX40" i="28"/>
  <c r="CX48" i="28"/>
  <c r="DG21" i="28"/>
  <c r="DG22" i="28" s="1"/>
  <c r="DI32" i="28"/>
  <c r="DC36" i="28"/>
  <c r="DC39" i="28"/>
  <c r="CQ59" i="28"/>
  <c r="CQ61" i="28"/>
  <c r="CQ62" i="28"/>
  <c r="CQ63" i="28" s="1"/>
  <c r="DD35" i="28"/>
  <c r="DD26" i="28"/>
  <c r="DB26" i="28"/>
  <c r="DB35" i="28"/>
  <c r="DE18" i="28"/>
  <c r="DE25" i="28"/>
  <c r="DF17" i="28"/>
  <c r="DI23" i="28"/>
  <c r="CT58" i="28"/>
  <c r="CW52" i="28"/>
  <c r="CW49" i="28"/>
  <c r="CW56" i="28"/>
  <c r="DA26" i="28"/>
  <c r="DA35" i="28"/>
  <c r="CV52" i="28"/>
  <c r="CV57" i="28" s="1"/>
  <c r="DG34" i="28"/>
  <c r="CR55" i="28"/>
  <c r="CR58" i="28"/>
  <c r="DJ29" i="28"/>
  <c r="DH31" i="28"/>
  <c r="DG19" i="28"/>
  <c r="CY39" i="28"/>
  <c r="CY36" i="28"/>
  <c r="CS53" i="28"/>
  <c r="CS50" i="28"/>
  <c r="CP62" i="28"/>
  <c r="CP63" i="28" s="1"/>
  <c r="CP59" i="28"/>
  <c r="CZ39" i="28"/>
  <c r="CZ36" i="28"/>
  <c r="BK27" i="26"/>
  <c r="BM27" i="26"/>
  <c r="AO39" i="26"/>
  <c r="AO40" i="26" s="1"/>
  <c r="AK51" i="26"/>
  <c r="AK53" i="26"/>
  <c r="AK58" i="26"/>
  <c r="AK49" i="26"/>
  <c r="BC24" i="26"/>
  <c r="BC25" i="26"/>
  <c r="BC26" i="26" s="1"/>
  <c r="AA39" i="26"/>
  <c r="AA40" i="26" s="1"/>
  <c r="W39" i="26"/>
  <c r="W36" i="26"/>
  <c r="AW48" i="26"/>
  <c r="AW40" i="26"/>
  <c r="Y39" i="26"/>
  <c r="Y36" i="26"/>
  <c r="AN51" i="26"/>
  <c r="AN58" i="26"/>
  <c r="AN53" i="26"/>
  <c r="AN49" i="26"/>
  <c r="BH32" i="26"/>
  <c r="BH34" i="26" s="1"/>
  <c r="AU36" i="26"/>
  <c r="AU39" i="26"/>
  <c r="BG34" i="26"/>
  <c r="AZ18" i="26"/>
  <c r="AZ25" i="26"/>
  <c r="AZ24" i="26"/>
  <c r="BD17" i="26"/>
  <c r="BE19" i="26"/>
  <c r="BB18" i="26"/>
  <c r="BB25" i="26"/>
  <c r="K48" i="26"/>
  <c r="K40" i="26"/>
  <c r="J58" i="26"/>
  <c r="J51" i="26"/>
  <c r="J49" i="26"/>
  <c r="J53" i="26"/>
  <c r="AM39" i="26"/>
  <c r="AM36" i="26"/>
  <c r="V62" i="26"/>
  <c r="V70" i="26" s="1"/>
  <c r="V61" i="26"/>
  <c r="V59" i="26"/>
  <c r="T39" i="26"/>
  <c r="T36" i="26"/>
  <c r="E28" i="25" s="1"/>
  <c r="E34" i="25" s="1"/>
  <c r="Q39" i="26"/>
  <c r="Q36" i="26"/>
  <c r="AI48" i="26"/>
  <c r="AI40" i="26"/>
  <c r="AX26" i="26"/>
  <c r="AX35" i="26"/>
  <c r="AY18" i="26"/>
  <c r="AY25" i="26"/>
  <c r="AY24" i="26"/>
  <c r="R48" i="26"/>
  <c r="R40" i="26"/>
  <c r="BF29" i="26"/>
  <c r="BH29" i="26" s="1"/>
  <c r="BH31" i="26" s="1"/>
  <c r="BD31" i="26"/>
  <c r="AQ40" i="26"/>
  <c r="AQ48" i="26"/>
  <c r="BA26" i="26"/>
  <c r="BA35" i="26"/>
  <c r="BF21" i="26"/>
  <c r="BH21" i="26" s="1"/>
  <c r="BH22" i="26" s="1"/>
  <c r="BI13" i="26"/>
  <c r="BF23" i="26"/>
  <c r="BG23" i="26" s="1"/>
  <c r="BF19" i="26"/>
  <c r="AT62" i="26"/>
  <c r="AT70" i="26" s="1"/>
  <c r="AT61" i="26"/>
  <c r="AT59" i="26"/>
  <c r="AB40" i="26"/>
  <c r="F39" i="25" s="1"/>
  <c r="F45" i="25" s="1"/>
  <c r="AB48" i="26"/>
  <c r="AC48" i="26"/>
  <c r="AC40" i="26"/>
  <c r="Z49" i="26"/>
  <c r="Z51" i="26"/>
  <c r="Z53" i="26"/>
  <c r="Z58" i="26"/>
  <c r="AD49" i="26"/>
  <c r="AD58" i="26"/>
  <c r="AD53" i="26"/>
  <c r="AD51" i="26"/>
  <c r="BE23" i="26"/>
  <c r="AG39" i="26"/>
  <c r="AG36" i="26"/>
  <c r="H59" i="26"/>
  <c r="H62" i="26"/>
  <c r="H70" i="26" s="1"/>
  <c r="AE49" i="26"/>
  <c r="AE58" i="26"/>
  <c r="AE53" i="26"/>
  <c r="AE51" i="26"/>
  <c r="N40" i="26"/>
  <c r="N48" i="26"/>
  <c r="S39" i="26"/>
  <c r="S36" i="26"/>
  <c r="X48" i="26"/>
  <c r="X40" i="26"/>
  <c r="AH63" i="26"/>
  <c r="O48" i="26"/>
  <c r="O40" i="26"/>
  <c r="AL48" i="26"/>
  <c r="AL40" i="26"/>
  <c r="AS53" i="26"/>
  <c r="AS58" i="26"/>
  <c r="AS49" i="26"/>
  <c r="AS51" i="26"/>
  <c r="P48" i="26"/>
  <c r="P40" i="26"/>
  <c r="BE29" i="26"/>
  <c r="BE31" i="26" s="1"/>
  <c r="BF34" i="26"/>
  <c r="BI32" i="26"/>
  <c r="BN27" i="26"/>
  <c r="BQ27" i="26" s="1"/>
  <c r="AJ48" i="26"/>
  <c r="AJ40" i="26"/>
  <c r="G39" i="25" s="1"/>
  <c r="G45" i="25" s="1"/>
  <c r="AP53" i="26"/>
  <c r="AP58" i="26"/>
  <c r="AP49" i="26"/>
  <c r="AP51" i="26"/>
  <c r="BE21" i="26"/>
  <c r="BE22" i="26" s="1"/>
  <c r="AR48" i="26"/>
  <c r="AR40" i="26"/>
  <c r="H39" i="25" s="1"/>
  <c r="H45" i="25" s="1"/>
  <c r="AV62" i="26"/>
  <c r="AV70" i="26" s="1"/>
  <c r="AV59" i="26"/>
  <c r="BG28" i="26" l="1"/>
  <c r="DL32" i="28"/>
  <c r="DD36" i="28"/>
  <c r="DD39" i="28"/>
  <c r="CZ40" i="28"/>
  <c r="CZ48" i="28"/>
  <c r="CT59" i="28"/>
  <c r="CT62" i="28"/>
  <c r="CT63" i="28" s="1"/>
  <c r="DI20" i="28"/>
  <c r="DI17" i="28"/>
  <c r="DI18" i="28" s="1"/>
  <c r="CV53" i="28"/>
  <c r="CV50" i="28"/>
  <c r="DF18" i="28"/>
  <c r="DF25" i="28"/>
  <c r="DI21" i="28"/>
  <c r="DI22" i="28" s="1"/>
  <c r="DG20" i="28"/>
  <c r="DG17" i="28"/>
  <c r="DB36" i="28"/>
  <c r="DB39" i="28"/>
  <c r="CU55" i="28"/>
  <c r="CU58" i="28"/>
  <c r="DK34" i="28"/>
  <c r="CR59" i="28"/>
  <c r="CR62" i="28"/>
  <c r="CR63" i="28" s="1"/>
  <c r="CS51" i="28"/>
  <c r="CS55" i="28"/>
  <c r="CS58" i="28"/>
  <c r="DM13" i="28"/>
  <c r="DJ23" i="28"/>
  <c r="DL23" i="28" s="1"/>
  <c r="DJ19" i="28"/>
  <c r="DJ21" i="28"/>
  <c r="DL21" i="28" s="1"/>
  <c r="DL22" i="28" s="1"/>
  <c r="CY48" i="28"/>
  <c r="CY40" i="28"/>
  <c r="DH17" i="28"/>
  <c r="DJ31" i="28"/>
  <c r="DM29" i="28"/>
  <c r="DL29" i="28"/>
  <c r="DL31" i="28" s="1"/>
  <c r="DI31" i="28"/>
  <c r="DM32" i="28"/>
  <c r="DJ34" i="28"/>
  <c r="DC48" i="28"/>
  <c r="DC40" i="28"/>
  <c r="DK13" i="28"/>
  <c r="DE35" i="28"/>
  <c r="DE26" i="28"/>
  <c r="DA36" i="28"/>
  <c r="DA39" i="28"/>
  <c r="CX52" i="28"/>
  <c r="CX56" i="28"/>
  <c r="CX49" i="28"/>
  <c r="DL13" i="28"/>
  <c r="DL34" i="28" s="1"/>
  <c r="DK29" i="28"/>
  <c r="CW50" i="28"/>
  <c r="AA48" i="26"/>
  <c r="AA49" i="26" s="1"/>
  <c r="AO48" i="26"/>
  <c r="AO58" i="26" s="1"/>
  <c r="BF17" i="26"/>
  <c r="BF18" i="26" s="1"/>
  <c r="BC35" i="26"/>
  <c r="BC36" i="26" s="1"/>
  <c r="AK61" i="26"/>
  <c r="AK59" i="26"/>
  <c r="AK62" i="26"/>
  <c r="AK70" i="26" s="1"/>
  <c r="AN62" i="26"/>
  <c r="AN70" i="26" s="1"/>
  <c r="AN59" i="26"/>
  <c r="Y40" i="26"/>
  <c r="Y48" i="26"/>
  <c r="AW51" i="26"/>
  <c r="AW58" i="26"/>
  <c r="AW53" i="26"/>
  <c r="AW49" i="26"/>
  <c r="AU40" i="26"/>
  <c r="AU48" i="26"/>
  <c r="W40" i="26"/>
  <c r="W48" i="26"/>
  <c r="BG21" i="26"/>
  <c r="BG22" i="26" s="1"/>
  <c r="X49" i="26"/>
  <c r="X58" i="26"/>
  <c r="X53" i="26"/>
  <c r="X51" i="26"/>
  <c r="P58" i="26"/>
  <c r="P53" i="26"/>
  <c r="P49" i="26"/>
  <c r="P51" i="26"/>
  <c r="H63" i="26"/>
  <c r="BH19" i="26"/>
  <c r="BG19" i="26"/>
  <c r="Z62" i="26"/>
  <c r="Z70" i="26" s="1"/>
  <c r="Z59" i="26"/>
  <c r="BD18" i="26"/>
  <c r="BD25" i="26"/>
  <c r="T40" i="26"/>
  <c r="E39" i="25" s="1"/>
  <c r="E45" i="25" s="1"/>
  <c r="T48" i="26"/>
  <c r="BR27" i="26"/>
  <c r="BT27" i="26" s="1"/>
  <c r="N53" i="26"/>
  <c r="N49" i="26"/>
  <c r="N58" i="26"/>
  <c r="N51" i="26"/>
  <c r="O58" i="26"/>
  <c r="O49" i="26"/>
  <c r="O51" i="26"/>
  <c r="O53" i="26"/>
  <c r="BE20" i="26"/>
  <c r="BE17" i="26"/>
  <c r="AD59" i="26"/>
  <c r="H67" i="25" s="1"/>
  <c r="AD62" i="26"/>
  <c r="AD70" i="26" s="1"/>
  <c r="AD61" i="26"/>
  <c r="AI58" i="26"/>
  <c r="AI49" i="26"/>
  <c r="AI53" i="26"/>
  <c r="AI51" i="26"/>
  <c r="AC58" i="26"/>
  <c r="AC49" i="26"/>
  <c r="AC53" i="26"/>
  <c r="AC51" i="26"/>
  <c r="AP59" i="26"/>
  <c r="AP62" i="26"/>
  <c r="AP70" i="26" s="1"/>
  <c r="AG48" i="26"/>
  <c r="AG40" i="26"/>
  <c r="BF25" i="26"/>
  <c r="AZ26" i="26"/>
  <c r="AZ35" i="26"/>
  <c r="BH23" i="26"/>
  <c r="AS59" i="26"/>
  <c r="AS61" i="26"/>
  <c r="AS62" i="26"/>
  <c r="AS70" i="26" s="1"/>
  <c r="AY35" i="26"/>
  <c r="AY26" i="26"/>
  <c r="BO27" i="26"/>
  <c r="V63" i="26"/>
  <c r="AT63" i="26"/>
  <c r="AQ53" i="26"/>
  <c r="AQ58" i="26"/>
  <c r="AQ49" i="26"/>
  <c r="AQ51" i="26"/>
  <c r="K49" i="26"/>
  <c r="K58" i="26"/>
  <c r="K53" i="26"/>
  <c r="K51" i="26"/>
  <c r="AE62" i="26"/>
  <c r="AE63" i="26" s="1"/>
  <c r="AE59" i="26"/>
  <c r="AE61" i="26"/>
  <c r="BI29" i="26"/>
  <c r="BF31" i="26"/>
  <c r="BG29" i="26"/>
  <c r="BG31" i="26" s="1"/>
  <c r="BI23" i="26"/>
  <c r="BI21" i="26"/>
  <c r="BJ13" i="26"/>
  <c r="BK13" i="26" s="1"/>
  <c r="BK15" i="26" s="1"/>
  <c r="BI19" i="26"/>
  <c r="AM48" i="26"/>
  <c r="AM40" i="26"/>
  <c r="Q48" i="26"/>
  <c r="Q40" i="26"/>
  <c r="AB58" i="26"/>
  <c r="AB49" i="26"/>
  <c r="F50" i="25" s="1"/>
  <c r="F56" i="25" s="1"/>
  <c r="AB53" i="26"/>
  <c r="AB51" i="26"/>
  <c r="R53" i="26"/>
  <c r="R58" i="26"/>
  <c r="R49" i="26"/>
  <c r="R51" i="26"/>
  <c r="AJ58" i="26"/>
  <c r="AJ49" i="26"/>
  <c r="G50" i="25" s="1"/>
  <c r="G56" i="25" s="1"/>
  <c r="AJ53" i="26"/>
  <c r="AJ51" i="26"/>
  <c r="S40" i="26"/>
  <c r="S48" i="26"/>
  <c r="J59" i="26"/>
  <c r="J62" i="26"/>
  <c r="J70" i="26" s="1"/>
  <c r="BA36" i="26"/>
  <c r="BA39" i="26"/>
  <c r="Y61" i="26"/>
  <c r="AB61" i="26"/>
  <c r="AV63" i="26"/>
  <c r="BI34" i="26"/>
  <c r="BJ32" i="26"/>
  <c r="BK32" i="26" s="1"/>
  <c r="AR53" i="26"/>
  <c r="AR58" i="26"/>
  <c r="AR51" i="26"/>
  <c r="AR49" i="26"/>
  <c r="H50" i="25" s="1"/>
  <c r="H56" i="25" s="1"/>
  <c r="AL53" i="26"/>
  <c r="AL49" i="26"/>
  <c r="AL58" i="26"/>
  <c r="AL51" i="26"/>
  <c r="AX36" i="26"/>
  <c r="AX39" i="26"/>
  <c r="BB35" i="26"/>
  <c r="BB26" i="26"/>
  <c r="BP27" i="26"/>
  <c r="CV51" i="28" l="1"/>
  <c r="CV55" i="28"/>
  <c r="CV58" i="28"/>
  <c r="DJ17" i="28"/>
  <c r="CY52" i="28"/>
  <c r="DK23" i="28"/>
  <c r="DC49" i="28"/>
  <c r="DK19" i="28"/>
  <c r="DM34" i="28"/>
  <c r="DN32" i="28"/>
  <c r="CU62" i="28"/>
  <c r="CU63" i="28" s="1"/>
  <c r="CU59" i="28"/>
  <c r="CY56" i="28"/>
  <c r="DM31" i="28"/>
  <c r="DN29" i="28"/>
  <c r="DO29" i="28" s="1"/>
  <c r="DM21" i="28"/>
  <c r="DM19" i="28"/>
  <c r="DN13" i="28"/>
  <c r="DO13" i="28" s="1"/>
  <c r="DM23" i="28"/>
  <c r="CW55" i="28"/>
  <c r="CW58" i="28"/>
  <c r="DK21" i="28"/>
  <c r="DK22" i="28" s="1"/>
  <c r="DB40" i="28"/>
  <c r="DB48" i="28"/>
  <c r="DK28" i="28"/>
  <c r="CZ49" i="28"/>
  <c r="CZ52" i="28"/>
  <c r="CZ56" i="28"/>
  <c r="DH18" i="28"/>
  <c r="DH25" i="28"/>
  <c r="DD48" i="28"/>
  <c r="DD40" i="28"/>
  <c r="CY49" i="28"/>
  <c r="CX50" i="28"/>
  <c r="DA40" i="28"/>
  <c r="DA48" i="28"/>
  <c r="DE36" i="28"/>
  <c r="DE39" i="28"/>
  <c r="CS59" i="28"/>
  <c r="CS62" i="28"/>
  <c r="CS63" i="28" s="1"/>
  <c r="DA52" i="28"/>
  <c r="DL19" i="28"/>
  <c r="DG18" i="28"/>
  <c r="DG25" i="28"/>
  <c r="DG24" i="28"/>
  <c r="DK31" i="28"/>
  <c r="DI25" i="28"/>
  <c r="DI24" i="28"/>
  <c r="DF35" i="28"/>
  <c r="DF26" i="28"/>
  <c r="AA58" i="26"/>
  <c r="AA59" i="26" s="1"/>
  <c r="AA53" i="26"/>
  <c r="AA51" i="26"/>
  <c r="AO49" i="26"/>
  <c r="AO51" i="26"/>
  <c r="AO53" i="26"/>
  <c r="BC39" i="26"/>
  <c r="BC48" i="26" s="1"/>
  <c r="AK63" i="26"/>
  <c r="AU53" i="26"/>
  <c r="AU58" i="26"/>
  <c r="AU51" i="26"/>
  <c r="AU49" i="26"/>
  <c r="W58" i="26"/>
  <c r="W49" i="26"/>
  <c r="W51" i="26"/>
  <c r="W53" i="26"/>
  <c r="AW62" i="26"/>
  <c r="AW63" i="26" s="1"/>
  <c r="AW59" i="26"/>
  <c r="Y53" i="26"/>
  <c r="Y51" i="26"/>
  <c r="Y58" i="26"/>
  <c r="Y49" i="26"/>
  <c r="AN63" i="26"/>
  <c r="BK34" i="26"/>
  <c r="AB62" i="26"/>
  <c r="AB63" i="26" s="1"/>
  <c r="AB59" i="26"/>
  <c r="F61" i="25" s="1"/>
  <c r="F67" i="25" s="1"/>
  <c r="AS63" i="26"/>
  <c r="O62" i="26"/>
  <c r="O63" i="26" s="1"/>
  <c r="O59" i="26"/>
  <c r="O61" i="26"/>
  <c r="AL62" i="26"/>
  <c r="AL70" i="26" s="1"/>
  <c r="AL61" i="26"/>
  <c r="AL59" i="26"/>
  <c r="AZ36" i="26"/>
  <c r="AZ39" i="26"/>
  <c r="P62" i="26"/>
  <c r="P70" i="26" s="1"/>
  <c r="P59" i="26"/>
  <c r="AD63" i="26"/>
  <c r="AP63" i="26"/>
  <c r="Z63" i="26"/>
  <c r="R62" i="26"/>
  <c r="R70" i="26" s="1"/>
  <c r="R59" i="26"/>
  <c r="T53" i="26"/>
  <c r="T58" i="26"/>
  <c r="T49" i="26"/>
  <c r="E50" i="25" s="1"/>
  <c r="E56" i="25" s="1"/>
  <c r="T51" i="26"/>
  <c r="AZ61" i="26"/>
  <c r="AW61" i="26"/>
  <c r="N59" i="26"/>
  <c r="N61" i="26"/>
  <c r="N62" i="26"/>
  <c r="N70" i="26" s="1"/>
  <c r="AO59" i="26"/>
  <c r="AO62" i="26"/>
  <c r="AO63" i="26" s="1"/>
  <c r="K62" i="26"/>
  <c r="K63" i="26" s="1"/>
  <c r="K59" i="26"/>
  <c r="Q58" i="26"/>
  <c r="Q49" i="26"/>
  <c r="Q53" i="26"/>
  <c r="Q51" i="26"/>
  <c r="BV27" i="26"/>
  <c r="BA48" i="26"/>
  <c r="BA40" i="26"/>
  <c r="BI31" i="26"/>
  <c r="BJ29" i="26"/>
  <c r="BK29" i="26"/>
  <c r="BK31" i="26" s="1"/>
  <c r="BE18" i="26"/>
  <c r="BE25" i="26"/>
  <c r="BS27" i="26"/>
  <c r="AM58" i="26"/>
  <c r="AM49" i="26"/>
  <c r="AM53" i="26"/>
  <c r="AM51" i="26"/>
  <c r="BE24" i="26"/>
  <c r="BU27" i="26"/>
  <c r="BG17" i="26"/>
  <c r="BG20" i="26"/>
  <c r="J63" i="26"/>
  <c r="AQ62" i="26"/>
  <c r="AQ63" i="26" s="1"/>
  <c r="AQ59" i="26"/>
  <c r="X62" i="26"/>
  <c r="X70" i="26" s="1"/>
  <c r="X59" i="26"/>
  <c r="BI17" i="26"/>
  <c r="AI62" i="26"/>
  <c r="AI63" i="26" s="1"/>
  <c r="AI59" i="26"/>
  <c r="AJ62" i="26"/>
  <c r="AJ63" i="26" s="1"/>
  <c r="AJ59" i="26"/>
  <c r="BB36" i="26"/>
  <c r="BB39" i="26"/>
  <c r="AX48" i="26"/>
  <c r="AX40" i="26"/>
  <c r="AR59" i="26"/>
  <c r="AR62" i="26"/>
  <c r="AR63" i="26" s="1"/>
  <c r="BJ34" i="26"/>
  <c r="BL32" i="26"/>
  <c r="BF35" i="26"/>
  <c r="BF26" i="26"/>
  <c r="BH17" i="26"/>
  <c r="BH20" i="26"/>
  <c r="S58" i="26"/>
  <c r="S53" i="26"/>
  <c r="S49" i="26"/>
  <c r="S51" i="26"/>
  <c r="BJ23" i="26"/>
  <c r="BJ21" i="26"/>
  <c r="BK21" i="26" s="1"/>
  <c r="BK22" i="26" s="1"/>
  <c r="BJ19" i="26"/>
  <c r="BL13" i="26"/>
  <c r="AY36" i="26"/>
  <c r="AY39" i="26"/>
  <c r="AG58" i="26"/>
  <c r="AG49" i="26"/>
  <c r="AG53" i="26"/>
  <c r="AG51" i="26"/>
  <c r="AC59" i="26"/>
  <c r="G61" i="25" s="1"/>
  <c r="G67" i="25" s="1"/>
  <c r="AC62" i="26"/>
  <c r="AC70" i="26" s="1"/>
  <c r="AC61" i="26"/>
  <c r="BD35" i="26"/>
  <c r="BD26" i="26"/>
  <c r="CY57" i="28" l="1"/>
  <c r="DL20" i="28"/>
  <c r="DL17" i="28"/>
  <c r="CY53" i="28"/>
  <c r="CY50" i="28"/>
  <c r="DE48" i="28"/>
  <c r="DE40" i="28"/>
  <c r="CZ50" i="28"/>
  <c r="DJ18" i="28"/>
  <c r="DJ25" i="28"/>
  <c r="DP32" i="28"/>
  <c r="DQ32" i="28" s="1"/>
  <c r="DN34" i="28"/>
  <c r="DO32" i="28"/>
  <c r="DO34" i="28" s="1"/>
  <c r="DD49" i="28"/>
  <c r="DA53" i="28"/>
  <c r="DA49" i="28"/>
  <c r="DI26" i="28"/>
  <c r="DI35" i="28"/>
  <c r="CX55" i="28"/>
  <c r="CX58" i="28"/>
  <c r="DP29" i="28"/>
  <c r="DN31" i="28"/>
  <c r="CW62" i="28"/>
  <c r="CW63" i="28" s="1"/>
  <c r="CW59" i="28"/>
  <c r="DH35" i="28"/>
  <c r="DH26" i="28"/>
  <c r="DO31" i="28"/>
  <c r="DF39" i="28"/>
  <c r="DF36" i="28"/>
  <c r="DN21" i="28"/>
  <c r="DO21" i="28" s="1"/>
  <c r="DO22" i="28" s="1"/>
  <c r="DP13" i="28"/>
  <c r="DN19" i="28"/>
  <c r="DN23" i="28"/>
  <c r="DO23" i="28" s="1"/>
  <c r="CV62" i="28"/>
  <c r="CV63" i="28" s="1"/>
  <c r="CV59" i="28"/>
  <c r="DM17" i="28"/>
  <c r="DB52" i="28"/>
  <c r="DD52" i="28" s="1"/>
  <c r="DB49" i="28"/>
  <c r="DB56" i="28"/>
  <c r="DC56" i="28" s="1"/>
  <c r="DG26" i="28"/>
  <c r="DG35" i="28"/>
  <c r="DK20" i="28"/>
  <c r="DK17" i="28"/>
  <c r="DA56" i="28"/>
  <c r="DA57" i="28" s="1"/>
  <c r="BC40" i="26"/>
  <c r="AA62" i="26"/>
  <c r="AA63" i="26" s="1"/>
  <c r="W59" i="26"/>
  <c r="W62" i="26"/>
  <c r="W63" i="26" s="1"/>
  <c r="W61" i="26"/>
  <c r="AU61" i="26"/>
  <c r="AU59" i="26"/>
  <c r="AU62" i="26"/>
  <c r="AU63" i="26" s="1"/>
  <c r="BJ17" i="26"/>
  <c r="Y62" i="26"/>
  <c r="Y63" i="26" s="1"/>
  <c r="Y59" i="26"/>
  <c r="BK19" i="26"/>
  <c r="BK20" i="26" s="1"/>
  <c r="N63" i="26"/>
  <c r="AO61" i="26"/>
  <c r="AR61" i="26"/>
  <c r="T61" i="26"/>
  <c r="Q61" i="26"/>
  <c r="AL63" i="26"/>
  <c r="BD36" i="26"/>
  <c r="BD39" i="26"/>
  <c r="R63" i="26"/>
  <c r="BA56" i="26"/>
  <c r="BA49" i="26"/>
  <c r="AZ48" i="26"/>
  <c r="AZ40" i="26"/>
  <c r="AY48" i="26"/>
  <c r="AY40" i="26"/>
  <c r="Q62" i="26"/>
  <c r="Q63" i="26" s="1"/>
  <c r="Q59" i="26"/>
  <c r="BH18" i="26"/>
  <c r="BH25" i="26"/>
  <c r="BI18" i="26"/>
  <c r="BI25" i="26"/>
  <c r="BJ31" i="26"/>
  <c r="BL29" i="26"/>
  <c r="BF39" i="26"/>
  <c r="BF36" i="26"/>
  <c r="BL34" i="26"/>
  <c r="BN32" i="26"/>
  <c r="BO32" i="26" s="1"/>
  <c r="AM59" i="26"/>
  <c r="AM62" i="26"/>
  <c r="AM63" i="26" s="1"/>
  <c r="AM61" i="26"/>
  <c r="AJ61" i="26"/>
  <c r="AG61" i="26"/>
  <c r="P63" i="26"/>
  <c r="AC63" i="26"/>
  <c r="BE35" i="26"/>
  <c r="BE26" i="26"/>
  <c r="BC49" i="26"/>
  <c r="BY27" i="26"/>
  <c r="BX27" i="26"/>
  <c r="BK23" i="26"/>
  <c r="S59" i="26"/>
  <c r="S62" i="26"/>
  <c r="S63" i="26" s="1"/>
  <c r="BG18" i="26"/>
  <c r="BG25" i="26"/>
  <c r="BG24" i="26"/>
  <c r="T59" i="26"/>
  <c r="E61" i="25" s="1"/>
  <c r="E67" i="25" s="1"/>
  <c r="T62" i="26"/>
  <c r="T63" i="26" s="1"/>
  <c r="BB40" i="26"/>
  <c r="BB48" i="26"/>
  <c r="BL19" i="26"/>
  <c r="BN13" i="26"/>
  <c r="BL21" i="26"/>
  <c r="BL23" i="26"/>
  <c r="BM23" i="26" s="1"/>
  <c r="BM13" i="26"/>
  <c r="BM15" i="26" s="1"/>
  <c r="X63" i="26"/>
  <c r="BW27" i="26"/>
  <c r="AG62" i="26"/>
  <c r="AG63" i="26" s="1"/>
  <c r="AG59" i="26"/>
  <c r="BM32" i="26"/>
  <c r="AX52" i="26"/>
  <c r="AX56" i="26"/>
  <c r="AX49" i="26"/>
  <c r="BH24" i="26"/>
  <c r="DN17" i="28" l="1"/>
  <c r="DN18" i="28" s="1"/>
  <c r="DA50" i="28"/>
  <c r="DD53" i="28"/>
  <c r="DH39" i="28"/>
  <c r="DH36" i="28"/>
  <c r="DR13" i="28"/>
  <c r="DP19" i="28"/>
  <c r="DP21" i="28"/>
  <c r="DP23" i="28"/>
  <c r="DS13" i="28"/>
  <c r="DT13" i="28"/>
  <c r="DN25" i="28"/>
  <c r="CZ55" i="28"/>
  <c r="CZ58" i="28"/>
  <c r="DQ13" i="28"/>
  <c r="DM18" i="28"/>
  <c r="DM25" i="28"/>
  <c r="DE56" i="28"/>
  <c r="DE49" i="28"/>
  <c r="DE52" i="28"/>
  <c r="DR29" i="28"/>
  <c r="DR31" i="28" s="1"/>
  <c r="DP31" i="28"/>
  <c r="DS29" i="28"/>
  <c r="DS31" i="28" s="1"/>
  <c r="DQ29" i="28"/>
  <c r="DI39" i="28"/>
  <c r="DI36" i="28"/>
  <c r="DB50" i="28"/>
  <c r="DC52" i="28"/>
  <c r="DC50" i="28" s="1"/>
  <c r="DK18" i="28"/>
  <c r="DK25" i="28"/>
  <c r="DD56" i="28"/>
  <c r="DD57" i="28" s="1"/>
  <c r="DJ35" i="28"/>
  <c r="DJ26" i="28"/>
  <c r="DA51" i="28"/>
  <c r="DA55" i="28"/>
  <c r="DF48" i="28"/>
  <c r="DF40" i="28"/>
  <c r="DO19" i="28"/>
  <c r="CY51" i="28"/>
  <c r="CY55" i="28"/>
  <c r="CY58" i="28"/>
  <c r="CX62" i="28"/>
  <c r="CX63" i="28" s="1"/>
  <c r="CX59" i="28"/>
  <c r="DL18" i="28"/>
  <c r="DL24" i="28"/>
  <c r="DL25" i="28"/>
  <c r="DK24" i="28"/>
  <c r="DG39" i="28"/>
  <c r="DG36" i="28"/>
  <c r="DA58" i="28"/>
  <c r="DP34" i="28"/>
  <c r="DR32" i="28"/>
  <c r="BP32" i="26"/>
  <c r="BJ18" i="26"/>
  <c r="BJ25" i="26"/>
  <c r="BQ13" i="26"/>
  <c r="BN23" i="26"/>
  <c r="BP23" i="26" s="1"/>
  <c r="BN19" i="26"/>
  <c r="BO19" i="26" s="1"/>
  <c r="BN21" i="26"/>
  <c r="BO21" i="26" s="1"/>
  <c r="BF40" i="26"/>
  <c r="BF48" i="26"/>
  <c r="BN29" i="26"/>
  <c r="BL31" i="26"/>
  <c r="BL17" i="26"/>
  <c r="AZ56" i="26"/>
  <c r="AY56" i="26"/>
  <c r="AZ49" i="26"/>
  <c r="BO13" i="26"/>
  <c r="BZ27" i="26"/>
  <c r="CB27" i="26" s="1"/>
  <c r="CA27" i="26"/>
  <c r="CC27" i="26"/>
  <c r="BK17" i="26"/>
  <c r="BK24" i="26" s="1"/>
  <c r="BI26" i="26"/>
  <c r="BI35" i="26"/>
  <c r="BM29" i="26"/>
  <c r="BM31" i="26" s="1"/>
  <c r="BE39" i="26"/>
  <c r="BE36" i="26"/>
  <c r="BH35" i="26"/>
  <c r="BH26" i="26"/>
  <c r="BB56" i="26"/>
  <c r="BC56" i="26" s="1"/>
  <c r="BB49" i="26"/>
  <c r="BB52" i="26"/>
  <c r="BB50" i="26" s="1"/>
  <c r="BB55" i="26" s="1"/>
  <c r="BQ32" i="26"/>
  <c r="BN34" i="26"/>
  <c r="BD40" i="26"/>
  <c r="BD48" i="26"/>
  <c r="AY49" i="26"/>
  <c r="BP13" i="26"/>
  <c r="BP16" i="26" s="1"/>
  <c r="AZ52" i="26"/>
  <c r="AY52" i="26"/>
  <c r="AX50" i="26"/>
  <c r="BG35" i="26"/>
  <c r="BG26" i="26"/>
  <c r="BM21" i="26"/>
  <c r="BM22" i="26" s="1"/>
  <c r="BM19" i="26"/>
  <c r="BO34" i="26" l="1"/>
  <c r="BO15" i="26"/>
  <c r="DT29" i="28"/>
  <c r="DR34" i="28"/>
  <c r="DT31" i="28"/>
  <c r="DN26" i="28"/>
  <c r="DN35" i="28"/>
  <c r="CY59" i="28"/>
  <c r="CY62" i="28"/>
  <c r="CY63" i="28" s="1"/>
  <c r="CY61" i="28"/>
  <c r="DS28" i="28"/>
  <c r="DE50" i="28"/>
  <c r="DG52" i="28"/>
  <c r="DS21" i="28"/>
  <c r="DS22" i="28" s="1"/>
  <c r="DG48" i="28"/>
  <c r="DG40" i="28"/>
  <c r="DF56" i="28"/>
  <c r="DF49" i="28"/>
  <c r="DF52" i="28"/>
  <c r="DB55" i="28"/>
  <c r="DB58" i="28"/>
  <c r="DI48" i="28"/>
  <c r="DI40" i="28"/>
  <c r="DH48" i="28"/>
  <c r="DH40" i="28"/>
  <c r="DK35" i="28"/>
  <c r="DK26" i="28"/>
  <c r="DP17" i="28"/>
  <c r="DG56" i="28"/>
  <c r="DL35" i="28"/>
  <c r="DL26" i="28"/>
  <c r="DM26" i="28"/>
  <c r="DM35" i="28"/>
  <c r="DQ21" i="28"/>
  <c r="DQ22" i="28" s="1"/>
  <c r="DJ39" i="28"/>
  <c r="DJ36" i="28"/>
  <c r="DQ19" i="28"/>
  <c r="CZ59" i="28"/>
  <c r="CZ62" i="28"/>
  <c r="CZ63" i="28" s="1"/>
  <c r="DD50" i="28"/>
  <c r="DS32" i="28"/>
  <c r="DS34" i="28" s="1"/>
  <c r="DA62" i="28"/>
  <c r="DA63" i="28" s="1"/>
  <c r="DA59" i="28"/>
  <c r="DQ23" i="28"/>
  <c r="DO20" i="28"/>
  <c r="DO17" i="28"/>
  <c r="DC55" i="28"/>
  <c r="DC58" i="28"/>
  <c r="DR23" i="28"/>
  <c r="DS23" i="28" s="1"/>
  <c r="DR19" i="28"/>
  <c r="DR21" i="28"/>
  <c r="DT21" i="28" s="1"/>
  <c r="DT22" i="28" s="1"/>
  <c r="DT32" i="28"/>
  <c r="DT34" i="28" s="1"/>
  <c r="DQ31" i="28"/>
  <c r="BO22" i="26"/>
  <c r="BP21" i="26"/>
  <c r="BJ35" i="26"/>
  <c r="BJ26" i="26"/>
  <c r="BP19" i="26"/>
  <c r="BP20" i="26" s="1"/>
  <c r="AZ57" i="26"/>
  <c r="BP22" i="26"/>
  <c r="BO23" i="26"/>
  <c r="BO17" i="26" s="1"/>
  <c r="BO18" i="26" s="1"/>
  <c r="BO20" i="26"/>
  <c r="BN31" i="26"/>
  <c r="BQ29" i="26"/>
  <c r="BR32" i="26"/>
  <c r="BQ34" i="26"/>
  <c r="BI39" i="26"/>
  <c r="BI36" i="26"/>
  <c r="BF56" i="26"/>
  <c r="BF49" i="26"/>
  <c r="BF52" i="26"/>
  <c r="BF50" i="26" s="1"/>
  <c r="BF55" i="26" s="1"/>
  <c r="AY50" i="26"/>
  <c r="AZ50" i="26"/>
  <c r="AZ53" i="26"/>
  <c r="BB58" i="26"/>
  <c r="BP34" i="26"/>
  <c r="BH36" i="26"/>
  <c r="BH39" i="26"/>
  <c r="BL18" i="26"/>
  <c r="BL25" i="26"/>
  <c r="BG39" i="26"/>
  <c r="BG36" i="26"/>
  <c r="CD27" i="26"/>
  <c r="CG27" i="26" s="1"/>
  <c r="BD49" i="26"/>
  <c r="BD52" i="26"/>
  <c r="BD56" i="26"/>
  <c r="BE40" i="26"/>
  <c r="BE48" i="26"/>
  <c r="BP29" i="26"/>
  <c r="BP31" i="26" s="1"/>
  <c r="BR13" i="26"/>
  <c r="BS13" i="26"/>
  <c r="BS15" i="26" s="1"/>
  <c r="BQ23" i="26"/>
  <c r="BQ19" i="26"/>
  <c r="BQ21" i="26"/>
  <c r="AX55" i="26"/>
  <c r="AX58" i="26"/>
  <c r="BM20" i="26"/>
  <c r="BM17" i="26"/>
  <c r="BK18" i="26"/>
  <c r="BK25" i="26"/>
  <c r="BN17" i="26"/>
  <c r="BC52" i="26"/>
  <c r="BA58" i="26"/>
  <c r="BO28" i="26"/>
  <c r="BO29" i="26"/>
  <c r="BO31" i="26" s="1"/>
  <c r="DF50" i="28" l="1"/>
  <c r="DF55" i="28" s="1"/>
  <c r="DT23" i="28"/>
  <c r="DL36" i="28"/>
  <c r="DL39" i="28"/>
  <c r="DR17" i="28"/>
  <c r="DT19" i="28"/>
  <c r="DP18" i="28"/>
  <c r="DP25" i="28"/>
  <c r="DM36" i="28"/>
  <c r="DM39" i="28"/>
  <c r="DB59" i="28"/>
  <c r="DB62" i="28"/>
  <c r="DB63" i="28" s="1"/>
  <c r="DD55" i="28"/>
  <c r="DD51" i="28"/>
  <c r="DD58" i="28"/>
  <c r="DQ20" i="28"/>
  <c r="DQ17" i="28"/>
  <c r="DQ24" i="28" s="1"/>
  <c r="DJ40" i="28"/>
  <c r="DJ48" i="28"/>
  <c r="DK36" i="28"/>
  <c r="DK39" i="28"/>
  <c r="DN36" i="28"/>
  <c r="DN39" i="28"/>
  <c r="DH56" i="28"/>
  <c r="DH49" i="28"/>
  <c r="DH52" i="28"/>
  <c r="DG53" i="28"/>
  <c r="DG50" i="28"/>
  <c r="DG58" i="28" s="1"/>
  <c r="DI49" i="28"/>
  <c r="DE55" i="28"/>
  <c r="DE58" i="28"/>
  <c r="DG57" i="28"/>
  <c r="DC59" i="28"/>
  <c r="DC62" i="28"/>
  <c r="DC63" i="28" s="1"/>
  <c r="DS19" i="28"/>
  <c r="DO18" i="28"/>
  <c r="DO25" i="28"/>
  <c r="DO24" i="28"/>
  <c r="DG49" i="28"/>
  <c r="BO24" i="26"/>
  <c r="BP17" i="26"/>
  <c r="BP18" i="26" s="1"/>
  <c r="BO25" i="26"/>
  <c r="BO35" i="26" s="1"/>
  <c r="BJ36" i="26"/>
  <c r="BJ39" i="26"/>
  <c r="BF58" i="26"/>
  <c r="BF62" i="26" s="1"/>
  <c r="BF63" i="26" s="1"/>
  <c r="BN18" i="26"/>
  <c r="BN25" i="26"/>
  <c r="AZ51" i="26"/>
  <c r="AZ55" i="26"/>
  <c r="AZ58" i="26"/>
  <c r="BT32" i="26"/>
  <c r="BR34" i="26"/>
  <c r="BM18" i="26"/>
  <c r="BM24" i="26"/>
  <c r="BM25" i="26"/>
  <c r="BG40" i="26"/>
  <c r="BG48" i="26"/>
  <c r="BC53" i="26"/>
  <c r="BC50" i="26"/>
  <c r="CH27" i="26"/>
  <c r="CJ27" i="26" s="1"/>
  <c r="BK35" i="26"/>
  <c r="BK26" i="26"/>
  <c r="AY55" i="26"/>
  <c r="AY58" i="26"/>
  <c r="BT13" i="26"/>
  <c r="BR23" i="26"/>
  <c r="BS23" i="26" s="1"/>
  <c r="BR19" i="26"/>
  <c r="BS19" i="26" s="1"/>
  <c r="BR21" i="26"/>
  <c r="BS21" i="26" s="1"/>
  <c r="BS22" i="26" s="1"/>
  <c r="BS32" i="26"/>
  <c r="BS34" i="26" s="1"/>
  <c r="AX59" i="26"/>
  <c r="AX62" i="26"/>
  <c r="AX63" i="26" s="1"/>
  <c r="BH48" i="26"/>
  <c r="BH40" i="26"/>
  <c r="BA59" i="26"/>
  <c r="BA62" i="26"/>
  <c r="BA63" i="26" s="1"/>
  <c r="BG52" i="26"/>
  <c r="BD50" i="26"/>
  <c r="BH52" i="26"/>
  <c r="BE52" i="26"/>
  <c r="BB59" i="26"/>
  <c r="BB62" i="26"/>
  <c r="BB63" i="26" s="1"/>
  <c r="BQ17" i="26"/>
  <c r="CE27" i="26"/>
  <c r="BL35" i="26"/>
  <c r="BL26" i="26"/>
  <c r="CF27" i="26"/>
  <c r="BE49" i="26"/>
  <c r="BQ31" i="26"/>
  <c r="BR29" i="26"/>
  <c r="BS29" i="26" s="1"/>
  <c r="BS31" i="26" s="1"/>
  <c r="BI40" i="26"/>
  <c r="BI48" i="26"/>
  <c r="BO26" i="26"/>
  <c r="BG56" i="26"/>
  <c r="BE56" i="26"/>
  <c r="BH56" i="26"/>
  <c r="BP24" i="26" l="1"/>
  <c r="BP25" i="26"/>
  <c r="BP35" i="26" s="1"/>
  <c r="DF58" i="28"/>
  <c r="DF62" i="28" s="1"/>
  <c r="DF63" i="28" s="1"/>
  <c r="DE62" i="28"/>
  <c r="DE63" i="28" s="1"/>
  <c r="DE59" i="28"/>
  <c r="DJ49" i="28"/>
  <c r="DJ56" i="28"/>
  <c r="DK56" i="28" s="1"/>
  <c r="DJ52" i="28"/>
  <c r="DL52" i="28" s="1"/>
  <c r="DG55" i="28"/>
  <c r="DG51" i="28"/>
  <c r="DT17" i="28"/>
  <c r="DT20" i="28"/>
  <c r="DG59" i="28"/>
  <c r="DG62" i="28"/>
  <c r="DG63" i="28" s="1"/>
  <c r="DG61" i="28"/>
  <c r="DO26" i="28"/>
  <c r="DO35" i="28"/>
  <c r="DL56" i="28"/>
  <c r="DI56" i="28"/>
  <c r="DN40" i="28"/>
  <c r="DN48" i="28"/>
  <c r="DM40" i="28"/>
  <c r="DM48" i="28"/>
  <c r="DK40" i="28"/>
  <c r="DK48" i="28"/>
  <c r="DP26" i="28"/>
  <c r="DP35" i="28"/>
  <c r="DQ18" i="28"/>
  <c r="DQ25" i="28"/>
  <c r="DH50" i="28"/>
  <c r="DI52" i="28"/>
  <c r="DR18" i="28"/>
  <c r="DR25" i="28"/>
  <c r="DD59" i="28"/>
  <c r="DD62" i="28"/>
  <c r="DD63" i="28" s="1"/>
  <c r="DL40" i="28"/>
  <c r="DL48" i="28"/>
  <c r="DS20" i="28"/>
  <c r="DS17" i="28"/>
  <c r="CI27" i="26"/>
  <c r="CK27" i="26"/>
  <c r="BG50" i="26"/>
  <c r="BG55" i="26" s="1"/>
  <c r="BF59" i="26"/>
  <c r="BJ48" i="26"/>
  <c r="BJ40" i="26"/>
  <c r="BE57" i="26"/>
  <c r="BH57" i="26"/>
  <c r="BT34" i="26"/>
  <c r="BV32" i="26"/>
  <c r="BX32" i="26" s="1"/>
  <c r="BR17" i="26"/>
  <c r="BS20" i="26"/>
  <c r="BS17" i="26"/>
  <c r="CL27" i="26"/>
  <c r="BC51" i="26"/>
  <c r="BC55" i="26"/>
  <c r="BC58" i="26"/>
  <c r="BT23" i="26"/>
  <c r="BU23" i="26" s="1"/>
  <c r="BT21" i="26"/>
  <c r="BU21" i="26" s="1"/>
  <c r="BT19" i="26"/>
  <c r="BV13" i="26"/>
  <c r="BO36" i="26"/>
  <c r="BO39" i="26"/>
  <c r="BU32" i="26"/>
  <c r="BE53" i="26"/>
  <c r="BE50" i="26"/>
  <c r="BG49" i="26"/>
  <c r="BH53" i="26"/>
  <c r="BH50" i="26"/>
  <c r="BN26" i="26"/>
  <c r="BN35" i="26"/>
  <c r="BK39" i="26"/>
  <c r="BK36" i="26"/>
  <c r="BU13" i="26"/>
  <c r="BU15" i="26" s="1"/>
  <c r="AZ62" i="26"/>
  <c r="AZ63" i="26" s="1"/>
  <c r="AZ59" i="26"/>
  <c r="BL39" i="26"/>
  <c r="BL36" i="26"/>
  <c r="BI56" i="26"/>
  <c r="BI52" i="26"/>
  <c r="BI49" i="26"/>
  <c r="BH49" i="26"/>
  <c r="AY59" i="26"/>
  <c r="AY62" i="26"/>
  <c r="AY63" i="26" s="1"/>
  <c r="BT29" i="26"/>
  <c r="BR31" i="26"/>
  <c r="BQ18" i="26"/>
  <c r="BQ25" i="26"/>
  <c r="BD55" i="26"/>
  <c r="BD58" i="26"/>
  <c r="BM26" i="26"/>
  <c r="BM35" i="26"/>
  <c r="BP26" i="26" l="1"/>
  <c r="DJ50" i="28"/>
  <c r="DJ55" i="28" s="1"/>
  <c r="DK52" i="28"/>
  <c r="DK50" i="28" s="1"/>
  <c r="DK55" i="28" s="1"/>
  <c r="DF59" i="28"/>
  <c r="DN52" i="28"/>
  <c r="DN49" i="28"/>
  <c r="DN56" i="28"/>
  <c r="DL53" i="28"/>
  <c r="DL50" i="28"/>
  <c r="DH55" i="28"/>
  <c r="DH58" i="28"/>
  <c r="DO36" i="28"/>
  <c r="DO39" i="28"/>
  <c r="DP36" i="28"/>
  <c r="DP39" i="28"/>
  <c r="DR35" i="28"/>
  <c r="DR26" i="28"/>
  <c r="DI50" i="28"/>
  <c r="DI53" i="28"/>
  <c r="DT18" i="28"/>
  <c r="DT25" i="28"/>
  <c r="DT24" i="28"/>
  <c r="DL49" i="28"/>
  <c r="DL58" i="28"/>
  <c r="DM56" i="28"/>
  <c r="DM49" i="28"/>
  <c r="DM52" i="28"/>
  <c r="DI57" i="28"/>
  <c r="DL57" i="28"/>
  <c r="DS18" i="28"/>
  <c r="DS25" i="28"/>
  <c r="DS24" i="28"/>
  <c r="DQ35" i="28"/>
  <c r="DQ26" i="28"/>
  <c r="DJ58" i="28"/>
  <c r="DK58" i="28"/>
  <c r="DK49" i="28"/>
  <c r="BG58" i="26"/>
  <c r="BG59" i="26" s="1"/>
  <c r="BJ49" i="26"/>
  <c r="BJ56" i="26"/>
  <c r="BK56" i="26" s="1"/>
  <c r="BJ52" i="26"/>
  <c r="BJ50" i="26" s="1"/>
  <c r="BU22" i="26"/>
  <c r="BT17" i="26"/>
  <c r="BU19" i="26"/>
  <c r="BP36" i="26"/>
  <c r="BP39" i="26"/>
  <c r="BH55" i="26"/>
  <c r="BH51" i="26"/>
  <c r="BS18" i="26"/>
  <c r="BS25" i="26"/>
  <c r="BL48" i="26"/>
  <c r="BL40" i="26"/>
  <c r="BC59" i="26"/>
  <c r="BC62" i="26"/>
  <c r="BC63" i="26" s="1"/>
  <c r="BC61" i="26"/>
  <c r="BV34" i="26"/>
  <c r="BY32" i="26"/>
  <c r="BS24" i="26"/>
  <c r="BW32" i="26"/>
  <c r="CO27" i="26"/>
  <c r="CN27" i="26"/>
  <c r="BM39" i="26"/>
  <c r="BM36" i="26"/>
  <c r="BK48" i="26"/>
  <c r="BK40" i="26"/>
  <c r="CM27" i="26"/>
  <c r="BD59" i="26"/>
  <c r="BD62" i="26"/>
  <c r="BD63" i="26" s="1"/>
  <c r="BV23" i="26"/>
  <c r="BX23" i="26" s="1"/>
  <c r="BV21" i="26"/>
  <c r="BW21" i="26" s="1"/>
  <c r="BY13" i="26"/>
  <c r="BV19" i="26"/>
  <c r="BW13" i="26"/>
  <c r="BW15" i="26" s="1"/>
  <c r="BQ35" i="26"/>
  <c r="BQ26" i="26"/>
  <c r="BV29" i="26"/>
  <c r="BT31" i="26"/>
  <c r="BX29" i="26"/>
  <c r="BU29" i="26"/>
  <c r="BU31" i="26" s="1"/>
  <c r="BE51" i="26"/>
  <c r="BE55" i="26"/>
  <c r="BE58" i="26"/>
  <c r="BR18" i="26"/>
  <c r="BR25" i="26"/>
  <c r="BH58" i="26"/>
  <c r="BO48" i="26"/>
  <c r="BO40" i="26"/>
  <c r="BI50" i="26"/>
  <c r="BN39" i="26"/>
  <c r="BN36" i="26"/>
  <c r="BX13" i="26"/>
  <c r="BX34" i="26" l="1"/>
  <c r="BX16" i="26"/>
  <c r="DM50" i="28"/>
  <c r="DO52" i="28"/>
  <c r="DK59" i="28"/>
  <c r="DK62" i="28"/>
  <c r="DK63" i="28" s="1"/>
  <c r="DJ62" i="28"/>
  <c r="DJ63" i="28" s="1"/>
  <c r="DJ59" i="28"/>
  <c r="DH59" i="28"/>
  <c r="DH62" i="28"/>
  <c r="DH63" i="28" s="1"/>
  <c r="DI55" i="28"/>
  <c r="DI51" i="28"/>
  <c r="DI58" i="28"/>
  <c r="DO48" i="28"/>
  <c r="DO40" i="28"/>
  <c r="DT35" i="28"/>
  <c r="DT26" i="28"/>
  <c r="DS26" i="28"/>
  <c r="DS35" i="28"/>
  <c r="DP48" i="28"/>
  <c r="DP40" i="28"/>
  <c r="DO56" i="28"/>
  <c r="DO57" i="28" s="1"/>
  <c r="DL59" i="28"/>
  <c r="DL62" i="28"/>
  <c r="DL63" i="28" s="1"/>
  <c r="DQ39" i="28"/>
  <c r="DQ36" i="28"/>
  <c r="DL55" i="28"/>
  <c r="DL51" i="28"/>
  <c r="DR39" i="28"/>
  <c r="DR36" i="28"/>
  <c r="DN50" i="28"/>
  <c r="BG62" i="26"/>
  <c r="BG63" i="26" s="1"/>
  <c r="BK52" i="26"/>
  <c r="BK50" i="26" s="1"/>
  <c r="BK58" i="26" s="1"/>
  <c r="BW22" i="26"/>
  <c r="BW23" i="26"/>
  <c r="BJ55" i="26"/>
  <c r="BJ58" i="26"/>
  <c r="BV17" i="26"/>
  <c r="BV18" i="26" s="1"/>
  <c r="BX21" i="26"/>
  <c r="BX22" i="26" s="1"/>
  <c r="BR35" i="26"/>
  <c r="BR26" i="26"/>
  <c r="BN48" i="26"/>
  <c r="BN40" i="26"/>
  <c r="BH59" i="26"/>
  <c r="BH62" i="26"/>
  <c r="BH63" i="26" s="1"/>
  <c r="BQ36" i="26"/>
  <c r="BQ39" i="26"/>
  <c r="BE59" i="26"/>
  <c r="BE62" i="26"/>
  <c r="BE63" i="26" s="1"/>
  <c r="CP27" i="26"/>
  <c r="CR27" i="26" s="1"/>
  <c r="BL52" i="26"/>
  <c r="BL56" i="26"/>
  <c r="BL49" i="26"/>
  <c r="BS35" i="26"/>
  <c r="BS26" i="26"/>
  <c r="BT18" i="26"/>
  <c r="BT25" i="26"/>
  <c r="BW28" i="26"/>
  <c r="BP48" i="26"/>
  <c r="BP40" i="26"/>
  <c r="BK49" i="26"/>
  <c r="BM48" i="26"/>
  <c r="BM40" i="26"/>
  <c r="BX19" i="26"/>
  <c r="BX31" i="26"/>
  <c r="BY19" i="26"/>
  <c r="BY21" i="26"/>
  <c r="BZ13" i="26"/>
  <c r="BY23" i="26"/>
  <c r="BU17" i="26"/>
  <c r="BU20" i="26"/>
  <c r="BI55" i="26"/>
  <c r="BI58" i="26"/>
  <c r="BV25" i="26"/>
  <c r="BW34" i="26"/>
  <c r="BW19" i="26"/>
  <c r="BV31" i="26"/>
  <c r="BY29" i="26"/>
  <c r="BO49" i="26"/>
  <c r="BW29" i="26"/>
  <c r="BW31" i="26" s="1"/>
  <c r="BZ32" i="26"/>
  <c r="BY34" i="26"/>
  <c r="BK53" i="26" l="1"/>
  <c r="BK57" i="26"/>
  <c r="DN55" i="28"/>
  <c r="DN58" i="28"/>
  <c r="DS39" i="28"/>
  <c r="DS36" i="28"/>
  <c r="DM55" i="28"/>
  <c r="DM58" i="28"/>
  <c r="DP56" i="28"/>
  <c r="DP52" i="28"/>
  <c r="DP49" i="28"/>
  <c r="DR40" i="28"/>
  <c r="DR48" i="28"/>
  <c r="DT39" i="28"/>
  <c r="DT36" i="28"/>
  <c r="DQ48" i="28"/>
  <c r="DQ40" i="28"/>
  <c r="DO50" i="28"/>
  <c r="DO53" i="28"/>
  <c r="DO49" i="28"/>
  <c r="DO58" i="28"/>
  <c r="DI62" i="28"/>
  <c r="DI63" i="28" s="1"/>
  <c r="DI59" i="28"/>
  <c r="BJ62" i="26"/>
  <c r="BJ63" i="26" s="1"/>
  <c r="BJ59" i="26"/>
  <c r="CQ27" i="26"/>
  <c r="BK62" i="26"/>
  <c r="BK63" i="26" s="1"/>
  <c r="BK59" i="26"/>
  <c r="BK61" i="26"/>
  <c r="BZ34" i="26"/>
  <c r="CB32" i="26"/>
  <c r="CC32" i="26" s="1"/>
  <c r="BU18" i="26"/>
  <c r="BU24" i="26"/>
  <c r="BU25" i="26"/>
  <c r="BS39" i="26"/>
  <c r="BS36" i="26"/>
  <c r="BM49" i="26"/>
  <c r="CB13" i="26"/>
  <c r="CC13" i="26" s="1"/>
  <c r="CC15" i="26" s="1"/>
  <c r="BZ21" i="26"/>
  <c r="CA21" i="26" s="1"/>
  <c r="BZ23" i="26"/>
  <c r="CA23" i="26" s="1"/>
  <c r="BZ19" i="26"/>
  <c r="BM56" i="26"/>
  <c r="BY31" i="26"/>
  <c r="BZ29" i="26"/>
  <c r="CA29" i="26" s="1"/>
  <c r="CA31" i="26" s="1"/>
  <c r="BL50" i="26"/>
  <c r="BM52" i="26"/>
  <c r="BW20" i="26"/>
  <c r="BW17" i="26"/>
  <c r="BP49" i="26"/>
  <c r="BY17" i="26"/>
  <c r="CT27" i="26"/>
  <c r="BI62" i="26"/>
  <c r="BI63" i="26" s="1"/>
  <c r="BI59" i="26"/>
  <c r="CS27" i="26"/>
  <c r="BR39" i="26"/>
  <c r="BR36" i="26"/>
  <c r="BQ40" i="26"/>
  <c r="BQ48" i="26"/>
  <c r="BK55" i="26"/>
  <c r="BK51" i="26"/>
  <c r="CA13" i="26"/>
  <c r="CA15" i="26" s="1"/>
  <c r="BN49" i="26"/>
  <c r="BN52" i="26"/>
  <c r="BN56" i="26"/>
  <c r="BO56" i="26" s="1"/>
  <c r="CA32" i="26"/>
  <c r="BV35" i="26"/>
  <c r="BV26" i="26"/>
  <c r="BX20" i="26"/>
  <c r="BX17" i="26"/>
  <c r="BT35" i="26"/>
  <c r="BT26" i="26"/>
  <c r="BZ17" i="26" l="1"/>
  <c r="BZ18" i="26" s="1"/>
  <c r="BZ25" i="26"/>
  <c r="DP50" i="28"/>
  <c r="DQ52" i="28"/>
  <c r="DM62" i="28"/>
  <c r="DM63" i="28" s="1"/>
  <c r="DM59" i="28"/>
  <c r="DR52" i="28"/>
  <c r="DR49" i="28"/>
  <c r="DR56" i="28"/>
  <c r="DS56" i="28" s="1"/>
  <c r="DT56" i="28"/>
  <c r="DQ56" i="28"/>
  <c r="DO55" i="28"/>
  <c r="DO51" i="28"/>
  <c r="DN62" i="28"/>
  <c r="DN63" i="28" s="1"/>
  <c r="DN59" i="28"/>
  <c r="DO59" i="28"/>
  <c r="DO61" i="28"/>
  <c r="DO62" i="28"/>
  <c r="DO63" i="28" s="1"/>
  <c r="DQ49" i="28"/>
  <c r="DS40" i="28"/>
  <c r="DS48" i="28"/>
  <c r="DT40" i="28"/>
  <c r="DT48" i="28"/>
  <c r="BM57" i="26"/>
  <c r="BN50" i="26"/>
  <c r="BR40" i="26"/>
  <c r="BR48" i="26"/>
  <c r="BS40" i="26"/>
  <c r="BS48" i="26"/>
  <c r="BT36" i="26"/>
  <c r="BT39" i="26"/>
  <c r="BX18" i="26"/>
  <c r="BX24" i="26"/>
  <c r="BX25" i="26"/>
  <c r="BW18" i="26"/>
  <c r="BW24" i="26"/>
  <c r="BW25" i="26"/>
  <c r="BU26" i="26"/>
  <c r="BU35" i="26"/>
  <c r="BZ26" i="26"/>
  <c r="BZ35" i="26"/>
  <c r="BQ52" i="26"/>
  <c r="BQ49" i="26"/>
  <c r="BQ56" i="26"/>
  <c r="BL55" i="26"/>
  <c r="BL58" i="26"/>
  <c r="CB29" i="26"/>
  <c r="CC29" i="26" s="1"/>
  <c r="CC31" i="26" s="1"/>
  <c r="BZ31" i="26"/>
  <c r="CA22" i="26"/>
  <c r="BP56" i="26"/>
  <c r="BM53" i="26"/>
  <c r="BM50" i="26"/>
  <c r="CB34" i="26"/>
  <c r="CD32" i="26"/>
  <c r="CE32" i="26" s="1"/>
  <c r="BV36" i="26"/>
  <c r="BV39" i="26"/>
  <c r="CW27" i="26"/>
  <c r="CV27" i="26"/>
  <c r="BP52" i="26"/>
  <c r="CA34" i="26"/>
  <c r="CU27" i="26"/>
  <c r="BO52" i="26"/>
  <c r="BO50" i="26" s="1"/>
  <c r="CA19" i="26"/>
  <c r="BY18" i="26"/>
  <c r="BY25" i="26"/>
  <c r="CD13" i="26"/>
  <c r="CE13" i="26"/>
  <c r="CE15" i="26" s="1"/>
  <c r="CB21" i="26"/>
  <c r="CB23" i="26"/>
  <c r="CB19" i="26"/>
  <c r="DR50" i="28" l="1"/>
  <c r="DS52" i="28"/>
  <c r="DS50" i="28" s="1"/>
  <c r="DS55" i="28" s="1"/>
  <c r="DS58" i="28"/>
  <c r="DS49" i="28"/>
  <c r="DT52" i="28"/>
  <c r="DQ50" i="28"/>
  <c r="DQ53" i="28"/>
  <c r="DT49" i="28"/>
  <c r="DQ57" i="28"/>
  <c r="DP55" i="28"/>
  <c r="DP58" i="28"/>
  <c r="CE34" i="26"/>
  <c r="BP57" i="26"/>
  <c r="BL62" i="26"/>
  <c r="BL63" i="26" s="1"/>
  <c r="BL59" i="26"/>
  <c r="CD34" i="26"/>
  <c r="CG32" i="26"/>
  <c r="CF32" i="26"/>
  <c r="BY35" i="26"/>
  <c r="BY26" i="26"/>
  <c r="BX35" i="26"/>
  <c r="BX26" i="26"/>
  <c r="BM55" i="26"/>
  <c r="BM51" i="26"/>
  <c r="BM58" i="26"/>
  <c r="BO55" i="26"/>
  <c r="BO58" i="26"/>
  <c r="BT48" i="26"/>
  <c r="BT40" i="26"/>
  <c r="BQ50" i="26"/>
  <c r="CB17" i="26"/>
  <c r="CC19" i="26"/>
  <c r="BS49" i="26"/>
  <c r="BP53" i="26"/>
  <c r="BP50" i="26"/>
  <c r="BR49" i="26"/>
  <c r="BR56" i="26"/>
  <c r="BR52" i="26"/>
  <c r="BR50" i="26" s="1"/>
  <c r="BR55" i="26" s="1"/>
  <c r="CX27" i="26"/>
  <c r="CZ27" i="26" s="1"/>
  <c r="CA20" i="26"/>
  <c r="CA17" i="26"/>
  <c r="BZ39" i="26"/>
  <c r="BZ36" i="26"/>
  <c r="CC23" i="26"/>
  <c r="CC21" i="26"/>
  <c r="CC22" i="26" s="1"/>
  <c r="BU36" i="26"/>
  <c r="BU39" i="26"/>
  <c r="CE28" i="26"/>
  <c r="BV48" i="26"/>
  <c r="BV40" i="26"/>
  <c r="BW35" i="26"/>
  <c r="BW26" i="26"/>
  <c r="BN55" i="26"/>
  <c r="BN58" i="26"/>
  <c r="CG13" i="26"/>
  <c r="CD23" i="26"/>
  <c r="CF23" i="26" s="1"/>
  <c r="CD19" i="26"/>
  <c r="CE19" i="26" s="1"/>
  <c r="CD21" i="26"/>
  <c r="CF21" i="26" s="1"/>
  <c r="CF13" i="26"/>
  <c r="CF16" i="26" s="1"/>
  <c r="CB31" i="26"/>
  <c r="CD29" i="26"/>
  <c r="DQ51" i="28" l="1"/>
  <c r="DQ55" i="28"/>
  <c r="DQ58" i="28"/>
  <c r="DR55" i="28"/>
  <c r="DR58" i="28"/>
  <c r="DT50" i="28"/>
  <c r="DT53" i="28"/>
  <c r="DS62" i="28"/>
  <c r="DS63" i="28" s="1"/>
  <c r="DS59" i="28"/>
  <c r="DP59" i="28"/>
  <c r="DP62" i="28"/>
  <c r="DP63" i="28" s="1"/>
  <c r="DT57" i="28"/>
  <c r="CF34" i="26"/>
  <c r="CE23" i="26"/>
  <c r="CF22" i="26"/>
  <c r="CE21" i="26"/>
  <c r="CE22" i="26" s="1"/>
  <c r="CE20" i="26"/>
  <c r="BX39" i="26"/>
  <c r="BX36" i="26"/>
  <c r="CD31" i="26"/>
  <c r="CG29" i="26"/>
  <c r="CF29" i="26"/>
  <c r="CF31" i="26" s="1"/>
  <c r="BY39" i="26"/>
  <c r="BY36" i="26"/>
  <c r="BR58" i="26"/>
  <c r="BV56" i="26"/>
  <c r="BV52" i="26"/>
  <c r="BV49" i="26"/>
  <c r="BN62" i="26"/>
  <c r="BN63" i="26" s="1"/>
  <c r="BN59" i="26"/>
  <c r="BS52" i="26"/>
  <c r="BQ55" i="26"/>
  <c r="BQ58" i="26"/>
  <c r="BZ40" i="26"/>
  <c r="BZ48" i="26"/>
  <c r="CH32" i="26"/>
  <c r="CG34" i="26"/>
  <c r="CA18" i="26"/>
  <c r="CA24" i="26"/>
  <c r="CA25" i="26"/>
  <c r="BU48" i="26"/>
  <c r="BU40" i="26"/>
  <c r="BS56" i="26"/>
  <c r="DB27" i="26"/>
  <c r="BM62" i="26"/>
  <c r="BM63" i="26" s="1"/>
  <c r="BM59" i="26"/>
  <c r="CC17" i="26"/>
  <c r="CC24" i="26" s="1"/>
  <c r="CC20" i="26"/>
  <c r="BW36" i="26"/>
  <c r="BW39" i="26"/>
  <c r="CE29" i="26"/>
  <c r="CE31" i="26" s="1"/>
  <c r="BP55" i="26"/>
  <c r="BP51" i="26"/>
  <c r="BP58" i="26"/>
  <c r="BT56" i="26"/>
  <c r="BT52" i="26"/>
  <c r="BU52" i="26" s="1"/>
  <c r="BT49" i="26"/>
  <c r="BO62" i="26"/>
  <c r="BO63" i="26" s="1"/>
  <c r="BO59" i="26"/>
  <c r="CD17" i="26"/>
  <c r="CF19" i="26"/>
  <c r="CY27" i="26"/>
  <c r="CH13" i="26"/>
  <c r="CG23" i="26"/>
  <c r="CG19" i="26"/>
  <c r="CI13" i="26"/>
  <c r="CI15" i="26" s="1"/>
  <c r="CG21" i="26"/>
  <c r="DA27" i="26"/>
  <c r="CB18" i="26"/>
  <c r="CB25" i="26"/>
  <c r="CE17" i="26" l="1"/>
  <c r="CE24" i="26" s="1"/>
  <c r="DT51" i="28"/>
  <c r="DT55" i="28"/>
  <c r="DT58" i="28"/>
  <c r="DR62" i="28"/>
  <c r="DR63" i="28" s="1"/>
  <c r="DR59" i="28"/>
  <c r="DQ59" i="28"/>
  <c r="DQ62" i="28"/>
  <c r="DQ63" i="28" s="1"/>
  <c r="BX52" i="26"/>
  <c r="BX56" i="26"/>
  <c r="CB26" i="26"/>
  <c r="CB35" i="26"/>
  <c r="BU49" i="26"/>
  <c r="BS53" i="26"/>
  <c r="BS50" i="26"/>
  <c r="CF17" i="26"/>
  <c r="CF20" i="26"/>
  <c r="BQ59" i="26"/>
  <c r="BQ62" i="26"/>
  <c r="BQ63" i="26" s="1"/>
  <c r="CD18" i="26"/>
  <c r="CD25" i="26"/>
  <c r="BR59" i="26"/>
  <c r="BR62" i="26"/>
  <c r="BR63" i="26" s="1"/>
  <c r="CA26" i="26"/>
  <c r="CA35" i="26"/>
  <c r="BY40" i="26"/>
  <c r="BY48" i="26"/>
  <c r="CG17" i="26"/>
  <c r="DE27" i="26"/>
  <c r="DD27" i="26"/>
  <c r="CI32" i="26"/>
  <c r="CI34" i="26" s="1"/>
  <c r="BX40" i="26"/>
  <c r="BX48" i="26"/>
  <c r="BP59" i="26"/>
  <c r="BP62" i="26"/>
  <c r="BP63" i="26" s="1"/>
  <c r="BS57" i="26"/>
  <c r="BZ49" i="26"/>
  <c r="BZ52" i="26"/>
  <c r="BZ56" i="26"/>
  <c r="CE18" i="26"/>
  <c r="BW48" i="26"/>
  <c r="BW40" i="26"/>
  <c r="BU53" i="26"/>
  <c r="CC18" i="26"/>
  <c r="CC25" i="26"/>
  <c r="CG31" i="26"/>
  <c r="CH29" i="26"/>
  <c r="BT50" i="26"/>
  <c r="BW52" i="26"/>
  <c r="CJ32" i="26"/>
  <c r="CH34" i="26"/>
  <c r="BW56" i="26"/>
  <c r="CH23" i="26"/>
  <c r="CH19" i="26"/>
  <c r="CH21" i="26"/>
  <c r="CI21" i="26" s="1"/>
  <c r="CI22" i="26" s="1"/>
  <c r="CJ13" i="26"/>
  <c r="DC27" i="26"/>
  <c r="BV50" i="26"/>
  <c r="BU56" i="26"/>
  <c r="BU57" i="26" s="1"/>
  <c r="CE25" i="26" l="1"/>
  <c r="DT62" i="28"/>
  <c r="DT63" i="28" s="1"/>
  <c r="DT59" i="28"/>
  <c r="BX50" i="26"/>
  <c r="BX51" i="26" s="1"/>
  <c r="BX57" i="26"/>
  <c r="BW50" i="26"/>
  <c r="BW55" i="26" s="1"/>
  <c r="BU50" i="26"/>
  <c r="CG18" i="26"/>
  <c r="CG25" i="26"/>
  <c r="BX58" i="26"/>
  <c r="BX49" i="26"/>
  <c r="CJ23" i="26"/>
  <c r="CK23" i="26" s="1"/>
  <c r="CJ21" i="26"/>
  <c r="CJ19" i="26"/>
  <c r="CL13" i="26"/>
  <c r="CM13" i="26" s="1"/>
  <c r="CM15" i="26" s="1"/>
  <c r="CK13" i="26"/>
  <c r="CK15" i="26" s="1"/>
  <c r="CL32" i="26"/>
  <c r="CM32" i="26"/>
  <c r="CJ34" i="26"/>
  <c r="BV55" i="26"/>
  <c r="BV58" i="26"/>
  <c r="CF18" i="26"/>
  <c r="CF25" i="26"/>
  <c r="CF24" i="26"/>
  <c r="CH31" i="26"/>
  <c r="CJ29" i="26"/>
  <c r="CK29" i="26" s="1"/>
  <c r="BS51" i="26"/>
  <c r="BS55" i="26"/>
  <c r="BS58" i="26"/>
  <c r="BX53" i="26"/>
  <c r="CN32" i="26"/>
  <c r="CD35" i="26"/>
  <c r="CD26" i="26"/>
  <c r="CI23" i="26"/>
  <c r="BT55" i="26"/>
  <c r="BT58" i="26"/>
  <c r="BY56" i="26"/>
  <c r="BY49" i="26"/>
  <c r="BY52" i="26"/>
  <c r="CI29" i="26"/>
  <c r="CI31" i="26" s="1"/>
  <c r="BW49" i="26"/>
  <c r="CA39" i="26"/>
  <c r="CA36" i="26"/>
  <c r="CE35" i="26"/>
  <c r="CE26" i="26"/>
  <c r="CH17" i="26"/>
  <c r="DF27" i="26"/>
  <c r="DH27" i="26" s="1"/>
  <c r="DI27" i="26"/>
  <c r="CC26" i="26"/>
  <c r="CC35" i="26"/>
  <c r="BZ50" i="26"/>
  <c r="CB39" i="26"/>
  <c r="CB36" i="26"/>
  <c r="CI19" i="26"/>
  <c r="CK32" i="26"/>
  <c r="BX55" i="26" l="1"/>
  <c r="CN13" i="26"/>
  <c r="CN16" i="26" s="1"/>
  <c r="BW58" i="26"/>
  <c r="BW62" i="26" s="1"/>
  <c r="BW63" i="26" s="1"/>
  <c r="CK31" i="26"/>
  <c r="CN34" i="26"/>
  <c r="CD39" i="26"/>
  <c r="CD36" i="26"/>
  <c r="CC39" i="26"/>
  <c r="CC36" i="26"/>
  <c r="CJ17" i="26"/>
  <c r="CK19" i="26"/>
  <c r="CM28" i="26"/>
  <c r="CF35" i="26"/>
  <c r="CF26" i="26"/>
  <c r="CA52" i="26"/>
  <c r="BY50" i="26"/>
  <c r="CK21" i="26"/>
  <c r="CK22" i="26" s="1"/>
  <c r="BV62" i="26"/>
  <c r="BV63" i="26" s="1"/>
  <c r="BV59" i="26"/>
  <c r="CA56" i="26"/>
  <c r="BX62" i="26"/>
  <c r="BX63" i="26" s="1"/>
  <c r="BX59" i="26"/>
  <c r="CH18" i="26"/>
  <c r="CH25" i="26"/>
  <c r="CG26" i="26"/>
  <c r="CG35" i="26"/>
  <c r="BT59" i="26"/>
  <c r="BT62" i="26"/>
  <c r="BT63" i="26" s="1"/>
  <c r="BS59" i="26"/>
  <c r="BS62" i="26"/>
  <c r="BS63" i="26" s="1"/>
  <c r="BS61" i="26"/>
  <c r="CI17" i="26"/>
  <c r="CI24" i="26" s="1"/>
  <c r="CI20" i="26"/>
  <c r="BZ55" i="26"/>
  <c r="BZ58" i="26"/>
  <c r="DJ27" i="26"/>
  <c r="DK27" i="26" s="1"/>
  <c r="DG27" i="26"/>
  <c r="CM34" i="26"/>
  <c r="CO32" i="26"/>
  <c r="CL34" i="26"/>
  <c r="CE36" i="26"/>
  <c r="CE39" i="26"/>
  <c r="BU51" i="26"/>
  <c r="BU55" i="26"/>
  <c r="BU58" i="26"/>
  <c r="CB48" i="26"/>
  <c r="CB40" i="26"/>
  <c r="CA48" i="26"/>
  <c r="CA40" i="26"/>
  <c r="CL29" i="26"/>
  <c r="CJ31" i="26"/>
  <c r="CL19" i="26"/>
  <c r="CN19" i="26" s="1"/>
  <c r="CL23" i="26"/>
  <c r="CM23" i="26" s="1"/>
  <c r="CO13" i="26"/>
  <c r="CL21" i="26"/>
  <c r="CM21" i="26" s="1"/>
  <c r="CM22" i="26" s="1"/>
  <c r="BW59" i="26" l="1"/>
  <c r="CN23" i="26"/>
  <c r="CA49" i="26"/>
  <c r="CB52" i="26"/>
  <c r="CB49" i="26"/>
  <c r="CB56" i="26"/>
  <c r="BU59" i="26"/>
  <c r="BU62" i="26"/>
  <c r="BU63" i="26" s="1"/>
  <c r="CG36" i="26"/>
  <c r="CG39" i="26"/>
  <c r="BY55" i="26"/>
  <c r="BY58" i="26"/>
  <c r="CP13" i="26"/>
  <c r="CQ13" i="26" s="1"/>
  <c r="CQ15" i="26" s="1"/>
  <c r="CO21" i="26"/>
  <c r="CO23" i="26"/>
  <c r="CO19" i="26"/>
  <c r="CN20" i="26"/>
  <c r="CN21" i="26"/>
  <c r="CN22" i="26" s="1"/>
  <c r="CK17" i="26"/>
  <c r="CK20" i="26"/>
  <c r="CH26" i="26"/>
  <c r="CH35" i="26"/>
  <c r="CL17" i="26"/>
  <c r="CM19" i="26"/>
  <c r="DM27" i="26"/>
  <c r="DL27" i="26"/>
  <c r="BZ59" i="26"/>
  <c r="BZ62" i="26"/>
  <c r="BZ63" i="26" s="1"/>
  <c r="CE48" i="26"/>
  <c r="CE40" i="26"/>
  <c r="CJ18" i="26"/>
  <c r="CJ25" i="26"/>
  <c r="CA50" i="26"/>
  <c r="CA53" i="26"/>
  <c r="CL31" i="26"/>
  <c r="CO29" i="26"/>
  <c r="CN29" i="26"/>
  <c r="CN31" i="26" s="1"/>
  <c r="CO34" i="26"/>
  <c r="CP32" i="26"/>
  <c r="CQ32" i="26" s="1"/>
  <c r="CC48" i="26"/>
  <c r="CC40" i="26"/>
  <c r="CM29" i="26"/>
  <c r="CM31" i="26" s="1"/>
  <c r="CI18" i="26"/>
  <c r="CI25" i="26"/>
  <c r="CA57" i="26"/>
  <c r="CF36" i="26"/>
  <c r="CF39" i="26"/>
  <c r="CD40" i="26"/>
  <c r="CD48" i="26"/>
  <c r="CN17" i="26" l="1"/>
  <c r="CQ34" i="26"/>
  <c r="CO17" i="26"/>
  <c r="CN18" i="26"/>
  <c r="CN25" i="26"/>
  <c r="CF48" i="26"/>
  <c r="CF40" i="26"/>
  <c r="CN24" i="26"/>
  <c r="CA51" i="26"/>
  <c r="CA55" i="26"/>
  <c r="CC49" i="26"/>
  <c r="CA58" i="26"/>
  <c r="CD52" i="26"/>
  <c r="CE52" i="26" s="1"/>
  <c r="CD56" i="26"/>
  <c r="CF56" i="26" s="1"/>
  <c r="CD49" i="26"/>
  <c r="CP34" i="26"/>
  <c r="CR32" i="26"/>
  <c r="BY59" i="26"/>
  <c r="BY62" i="26"/>
  <c r="BY63" i="26" s="1"/>
  <c r="CG40" i="26"/>
  <c r="CG48" i="26"/>
  <c r="CO31" i="26"/>
  <c r="CP29" i="26"/>
  <c r="DN27" i="26"/>
  <c r="DP27" i="26" s="1"/>
  <c r="CI26" i="26"/>
  <c r="CI35" i="26"/>
  <c r="CM20" i="26"/>
  <c r="CM17" i="26"/>
  <c r="CL18" i="26"/>
  <c r="CL25" i="26"/>
  <c r="CC56" i="26"/>
  <c r="CC57" i="26" s="1"/>
  <c r="CH36" i="26"/>
  <c r="CH39" i="26"/>
  <c r="CJ35" i="26"/>
  <c r="CJ26" i="26"/>
  <c r="CR13" i="26"/>
  <c r="CP21" i="26"/>
  <c r="CQ21" i="26" s="1"/>
  <c r="CQ22" i="26" s="1"/>
  <c r="CP23" i="26"/>
  <c r="CP19" i="26"/>
  <c r="CP17" i="26" s="1"/>
  <c r="CP18" i="26" s="1"/>
  <c r="CB50" i="26"/>
  <c r="CC52" i="26"/>
  <c r="CK18" i="26"/>
  <c r="CK25" i="26"/>
  <c r="CK24" i="26"/>
  <c r="CE49" i="26"/>
  <c r="CE56" i="26" l="1"/>
  <c r="CE50" i="26" s="1"/>
  <c r="CE55" i="26" s="1"/>
  <c r="CQ23" i="26"/>
  <c r="CI36" i="26"/>
  <c r="CI39" i="26"/>
  <c r="CB55" i="26"/>
  <c r="CB58" i="26"/>
  <c r="CR34" i="26"/>
  <c r="CT32" i="26"/>
  <c r="CU32" i="26" s="1"/>
  <c r="CR29" i="26"/>
  <c r="CP31" i="26"/>
  <c r="CL35" i="26"/>
  <c r="CL26" i="26"/>
  <c r="CM18" i="26"/>
  <c r="CM25" i="26"/>
  <c r="CM24" i="26"/>
  <c r="CR23" i="26"/>
  <c r="CR21" i="26"/>
  <c r="CR19" i="26"/>
  <c r="CT13" i="26"/>
  <c r="CU13" i="26"/>
  <c r="CU15" i="26" s="1"/>
  <c r="CS13" i="26"/>
  <c r="CS15" i="26" s="1"/>
  <c r="CD50" i="26"/>
  <c r="CJ36" i="26"/>
  <c r="CJ39" i="26"/>
  <c r="CG49" i="26"/>
  <c r="CG56" i="26"/>
  <c r="CG52" i="26"/>
  <c r="CQ19" i="26"/>
  <c r="CH40" i="26"/>
  <c r="CH48" i="26"/>
  <c r="CO18" i="26"/>
  <c r="CO25" i="26"/>
  <c r="CF52" i="26"/>
  <c r="CQ29" i="26"/>
  <c r="CQ31" i="26" s="1"/>
  <c r="CF49" i="26"/>
  <c r="CP25" i="26"/>
  <c r="CA62" i="26"/>
  <c r="CA63" i="26" s="1"/>
  <c r="CA59" i="26"/>
  <c r="CA61" i="26"/>
  <c r="CN26" i="26"/>
  <c r="CN35" i="26"/>
  <c r="CK35" i="26"/>
  <c r="CK26" i="26"/>
  <c r="DR27" i="26"/>
  <c r="DT27" i="26" s="1"/>
  <c r="CS32" i="26"/>
  <c r="DO27" i="26"/>
  <c r="CC50" i="26"/>
  <c r="CC53" i="26"/>
  <c r="DQ27" i="26"/>
  <c r="CE58" i="26" l="1"/>
  <c r="CE62" i="26" s="1"/>
  <c r="CE63" i="26" s="1"/>
  <c r="CU34" i="26"/>
  <c r="CT29" i="26"/>
  <c r="CV29" i="26" s="1"/>
  <c r="CU29" i="26"/>
  <c r="CU31" i="26" s="1"/>
  <c r="CR31" i="26"/>
  <c r="CQ20" i="26"/>
  <c r="CQ17" i="26"/>
  <c r="CT21" i="26"/>
  <c r="CV21" i="26" s="1"/>
  <c r="CW13" i="26"/>
  <c r="CT23" i="26"/>
  <c r="CV23" i="26" s="1"/>
  <c r="CT19" i="26"/>
  <c r="CT17" i="26" s="1"/>
  <c r="CT18" i="26" s="1"/>
  <c r="CB62" i="26"/>
  <c r="CB63" i="26" s="1"/>
  <c r="CB59" i="26"/>
  <c r="CP26" i="26"/>
  <c r="CP35" i="26"/>
  <c r="CU28" i="26"/>
  <c r="CR17" i="26"/>
  <c r="DS27" i="26"/>
  <c r="CS21" i="26"/>
  <c r="CS22" i="26" s="1"/>
  <c r="CK39" i="26"/>
  <c r="CK36" i="26"/>
  <c r="CS19" i="26"/>
  <c r="CN36" i="26"/>
  <c r="CN39" i="26"/>
  <c r="CM35" i="26"/>
  <c r="CM26" i="26"/>
  <c r="CF50" i="26"/>
  <c r="CF53" i="26"/>
  <c r="CS23" i="26"/>
  <c r="CD55" i="26"/>
  <c r="CD58" i="26"/>
  <c r="CV13" i="26"/>
  <c r="CV16" i="26" s="1"/>
  <c r="CL39" i="26"/>
  <c r="CL36" i="26"/>
  <c r="CF57" i="26"/>
  <c r="CC51" i="26"/>
  <c r="CC55" i="26"/>
  <c r="CC58" i="26"/>
  <c r="CW32" i="26"/>
  <c r="CT34" i="26"/>
  <c r="CG50" i="26"/>
  <c r="CS29" i="26"/>
  <c r="CS31" i="26" s="1"/>
  <c r="CJ48" i="26"/>
  <c r="CJ40" i="26"/>
  <c r="CI48" i="26"/>
  <c r="CI40" i="26"/>
  <c r="CO26" i="26"/>
  <c r="CO35" i="26"/>
  <c r="CH56" i="26"/>
  <c r="CI56" i="26" s="1"/>
  <c r="CH52" i="26"/>
  <c r="CH49" i="26"/>
  <c r="CV32" i="26"/>
  <c r="CE59" i="26" l="1"/>
  <c r="CH50" i="26"/>
  <c r="CT25" i="26"/>
  <c r="CU21" i="26"/>
  <c r="CU22" i="26" s="1"/>
  <c r="CV22" i="26"/>
  <c r="CV34" i="26"/>
  <c r="CC62" i="26"/>
  <c r="CC63" i="26" s="1"/>
  <c r="CC59" i="26"/>
  <c r="CM39" i="26"/>
  <c r="CM36" i="26"/>
  <c r="CW23" i="26"/>
  <c r="CW21" i="26"/>
  <c r="CW19" i="26"/>
  <c r="CX13" i="26"/>
  <c r="CX32" i="26"/>
  <c r="CY32" i="26" s="1"/>
  <c r="CW34" i="26"/>
  <c r="CF55" i="26"/>
  <c r="CF51" i="26"/>
  <c r="CF58" i="26"/>
  <c r="CS17" i="26"/>
  <c r="CS24" i="26" s="1"/>
  <c r="CS20" i="26"/>
  <c r="CK48" i="26"/>
  <c r="CK40" i="26"/>
  <c r="CV31" i="26"/>
  <c r="CG55" i="26"/>
  <c r="CG58" i="26"/>
  <c r="CU23" i="26"/>
  <c r="CP39" i="26"/>
  <c r="CP36" i="26"/>
  <c r="CV19" i="26"/>
  <c r="CI49" i="26"/>
  <c r="CT26" i="26"/>
  <c r="CT35" i="26"/>
  <c r="CR18" i="26"/>
  <c r="CR25" i="26"/>
  <c r="CJ56" i="26"/>
  <c r="CJ52" i="26"/>
  <c r="CJ49" i="26"/>
  <c r="CU19" i="26"/>
  <c r="CN48" i="26"/>
  <c r="CN40" i="26"/>
  <c r="CL48" i="26"/>
  <c r="CL40" i="26"/>
  <c r="CQ18" i="26"/>
  <c r="CQ25" i="26"/>
  <c r="CI52" i="26"/>
  <c r="CO36" i="26"/>
  <c r="CO39" i="26"/>
  <c r="CD62" i="26"/>
  <c r="CD63" i="26" s="1"/>
  <c r="CD59" i="26"/>
  <c r="CQ24" i="26"/>
  <c r="CT31" i="26"/>
  <c r="CW29" i="26"/>
  <c r="CH55" i="26" l="1"/>
  <c r="CH58" i="26"/>
  <c r="CP40" i="26"/>
  <c r="CP48" i="26"/>
  <c r="CG59" i="26"/>
  <c r="CG62" i="26"/>
  <c r="CG63" i="26" s="1"/>
  <c r="CO48" i="26"/>
  <c r="CO40" i="26"/>
  <c r="CX21" i="26"/>
  <c r="CX19" i="26"/>
  <c r="CX23" i="26"/>
  <c r="CY23" i="26" s="1"/>
  <c r="CZ13" i="26"/>
  <c r="CK49" i="26"/>
  <c r="CL52" i="26"/>
  <c r="CM52" i="26" s="1"/>
  <c r="CL56" i="26"/>
  <c r="CN56" i="26" s="1"/>
  <c r="CL49" i="26"/>
  <c r="CV17" i="26"/>
  <c r="CV20" i="26"/>
  <c r="CJ50" i="26"/>
  <c r="CM56" i="26"/>
  <c r="CK56" i="26"/>
  <c r="CF59" i="26"/>
  <c r="CF62" i="26"/>
  <c r="CF63" i="26" s="1"/>
  <c r="CW17" i="26"/>
  <c r="CI53" i="26"/>
  <c r="CI50" i="26"/>
  <c r="CR35" i="26"/>
  <c r="CR26" i="26"/>
  <c r="CQ26" i="26"/>
  <c r="CQ35" i="26"/>
  <c r="CT36" i="26"/>
  <c r="CT39" i="26"/>
  <c r="CW31" i="26"/>
  <c r="CX29" i="26"/>
  <c r="CM48" i="26"/>
  <c r="CM40" i="26"/>
  <c r="CX34" i="26"/>
  <c r="CZ32" i="26"/>
  <c r="CN49" i="26"/>
  <c r="CS18" i="26"/>
  <c r="CS25" i="26"/>
  <c r="CK52" i="26"/>
  <c r="CU17" i="26"/>
  <c r="CU24" i="26" s="1"/>
  <c r="CU20" i="26"/>
  <c r="CI57" i="26"/>
  <c r="CY13" i="26"/>
  <c r="CY34" i="26" l="1"/>
  <c r="CY15" i="26"/>
  <c r="CH59" i="26"/>
  <c r="CH62" i="26"/>
  <c r="CH63" i="26" s="1"/>
  <c r="CN52" i="26"/>
  <c r="CN50" i="26" s="1"/>
  <c r="CN57" i="26"/>
  <c r="CS26" i="26"/>
  <c r="CS35" i="26"/>
  <c r="CM50" i="26"/>
  <c r="CM55" i="26" s="1"/>
  <c r="CI55" i="26"/>
  <c r="CI51" i="26"/>
  <c r="CI58" i="26"/>
  <c r="CX17" i="26"/>
  <c r="CW18" i="26"/>
  <c r="CW25" i="26"/>
  <c r="CT48" i="26"/>
  <c r="CT40" i="26"/>
  <c r="DB32" i="26"/>
  <c r="DD32" i="26" s="1"/>
  <c r="DC32" i="26"/>
  <c r="CZ34" i="26"/>
  <c r="DA32" i="26"/>
  <c r="CV18" i="26"/>
  <c r="CV24" i="26"/>
  <c r="CV25" i="26"/>
  <c r="CY19" i="26"/>
  <c r="CQ39" i="26"/>
  <c r="CQ36" i="26"/>
  <c r="CN53" i="26"/>
  <c r="CU18" i="26"/>
  <c r="CU25" i="26"/>
  <c r="CL50" i="26"/>
  <c r="CK50" i="26"/>
  <c r="CK53" i="26"/>
  <c r="DA21" i="26"/>
  <c r="DA22" i="26" s="1"/>
  <c r="CP52" i="26"/>
  <c r="CP56" i="26"/>
  <c r="CP49" i="26"/>
  <c r="DB13" i="26"/>
  <c r="DC13" i="26" s="1"/>
  <c r="DC15" i="26" s="1"/>
  <c r="CZ23" i="26"/>
  <c r="DA23" i="26" s="1"/>
  <c r="CZ19" i="26"/>
  <c r="DA19" i="26" s="1"/>
  <c r="CZ21" i="26"/>
  <c r="CR36" i="26"/>
  <c r="CR39" i="26"/>
  <c r="CJ55" i="26"/>
  <c r="CJ58" i="26"/>
  <c r="CO52" i="26"/>
  <c r="CO56" i="26"/>
  <c r="CO49" i="26"/>
  <c r="CM49" i="26"/>
  <c r="CZ29" i="26"/>
  <c r="CX31" i="26"/>
  <c r="CY21" i="26"/>
  <c r="CY22" i="26" s="1"/>
  <c r="DA13" i="26"/>
  <c r="DA15" i="26" s="1"/>
  <c r="CY29" i="26"/>
  <c r="CY31" i="26" s="1"/>
  <c r="CK57" i="26"/>
  <c r="DD13" i="26" l="1"/>
  <c r="DD16" i="26" s="1"/>
  <c r="CM58" i="26"/>
  <c r="CM59" i="26" s="1"/>
  <c r="CW26" i="26"/>
  <c r="CW35" i="26"/>
  <c r="CK55" i="26"/>
  <c r="CK51" i="26"/>
  <c r="CK58" i="26"/>
  <c r="CZ31" i="26"/>
  <c r="DB29" i="26"/>
  <c r="DC29" i="26" s="1"/>
  <c r="DC31" i="26" s="1"/>
  <c r="DA29" i="26"/>
  <c r="DA31" i="26" s="1"/>
  <c r="DD29" i="26"/>
  <c r="DD31" i="26" s="1"/>
  <c r="DC28" i="26"/>
  <c r="CX18" i="26"/>
  <c r="CX25" i="26"/>
  <c r="CM62" i="26"/>
  <c r="CM63" i="26" s="1"/>
  <c r="CU35" i="26"/>
  <c r="CU26" i="26"/>
  <c r="CQ56" i="26"/>
  <c r="CN55" i="26"/>
  <c r="CN51" i="26"/>
  <c r="CN58" i="26"/>
  <c r="DD34" i="26"/>
  <c r="DE13" i="26"/>
  <c r="DB23" i="26"/>
  <c r="DD23" i="26" s="1"/>
  <c r="DB19" i="26"/>
  <c r="DC19" i="26" s="1"/>
  <c r="DB21" i="26"/>
  <c r="DC21" i="26" s="1"/>
  <c r="DC22" i="26" s="1"/>
  <c r="CQ52" i="26"/>
  <c r="CO50" i="26"/>
  <c r="DC34" i="26"/>
  <c r="CQ40" i="26"/>
  <c r="CQ48" i="26"/>
  <c r="DB34" i="26"/>
  <c r="DE32" i="26"/>
  <c r="CY17" i="26"/>
  <c r="CY20" i="26"/>
  <c r="DA17" i="26"/>
  <c r="DA18" i="26" s="1"/>
  <c r="DA20" i="26"/>
  <c r="CV35" i="26"/>
  <c r="CV26" i="26"/>
  <c r="CL55" i="26"/>
  <c r="CL58" i="26"/>
  <c r="CI62" i="26"/>
  <c r="CI63" i="26" s="1"/>
  <c r="CI59" i="26"/>
  <c r="CI61" i="26"/>
  <c r="CZ17" i="26"/>
  <c r="CS39" i="26"/>
  <c r="CS36" i="26"/>
  <c r="CJ62" i="26"/>
  <c r="CJ63" i="26" s="1"/>
  <c r="CJ59" i="26"/>
  <c r="CR48" i="26"/>
  <c r="CR40" i="26"/>
  <c r="CP50" i="26"/>
  <c r="CT56" i="26"/>
  <c r="CT49" i="26"/>
  <c r="CT52" i="26"/>
  <c r="CT50" i="26" s="1"/>
  <c r="CT55" i="26" s="1"/>
  <c r="G147" i="5"/>
  <c r="G141" i="5"/>
  <c r="G123" i="5"/>
  <c r="G132" i="5" s="1"/>
  <c r="G105" i="5"/>
  <c r="G116" i="5" s="1"/>
  <c r="G84" i="5"/>
  <c r="G98" i="5" s="1"/>
  <c r="K147" i="5"/>
  <c r="K141" i="5"/>
  <c r="K123" i="5"/>
  <c r="K132" i="5" s="1"/>
  <c r="K105" i="5"/>
  <c r="K116" i="5" s="1"/>
  <c r="K84" i="5"/>
  <c r="K98" i="5" s="1"/>
  <c r="O147" i="5"/>
  <c r="O141" i="5"/>
  <c r="O123" i="5"/>
  <c r="O132" i="5" s="1"/>
  <c r="O105" i="5"/>
  <c r="O116" i="5" s="1"/>
  <c r="O84" i="5"/>
  <c r="O98" i="5" s="1"/>
  <c r="S147" i="5"/>
  <c r="S141" i="5"/>
  <c r="S123" i="5"/>
  <c r="S132" i="5" s="1"/>
  <c r="S105" i="5"/>
  <c r="S116" i="5" s="1"/>
  <c r="S84" i="5"/>
  <c r="S98" i="5" s="1"/>
  <c r="W147" i="5"/>
  <c r="W141" i="5"/>
  <c r="W123" i="5"/>
  <c r="W132" i="5" s="1"/>
  <c r="W105" i="5"/>
  <c r="W116" i="5" s="1"/>
  <c r="W84" i="5"/>
  <c r="W98" i="5" s="1"/>
  <c r="AA147" i="5"/>
  <c r="AA141" i="5"/>
  <c r="AA123" i="5"/>
  <c r="AA132" i="5" s="1"/>
  <c r="AA105" i="5"/>
  <c r="AA116" i="5" s="1"/>
  <c r="AA84" i="5"/>
  <c r="AA98" i="5" s="1"/>
  <c r="AE147" i="5"/>
  <c r="AE141" i="5"/>
  <c r="AE123" i="5"/>
  <c r="AE132" i="5" s="1"/>
  <c r="AE105" i="5"/>
  <c r="AE116" i="5" s="1"/>
  <c r="AE84" i="5"/>
  <c r="AE98" i="5" s="1"/>
  <c r="AI147" i="5"/>
  <c r="AI141" i="5"/>
  <c r="AI123" i="5"/>
  <c r="AI132" i="5" s="1"/>
  <c r="AI105" i="5"/>
  <c r="AI116" i="5" s="1"/>
  <c r="AI84" i="5"/>
  <c r="AI98" i="5" s="1"/>
  <c r="AM147" i="5"/>
  <c r="AM141" i="5"/>
  <c r="AM123" i="5"/>
  <c r="AM132" i="5" s="1"/>
  <c r="AM105" i="5"/>
  <c r="AM116" i="5" s="1"/>
  <c r="AM84" i="5"/>
  <c r="AM98" i="5" s="1"/>
  <c r="T16" i="7"/>
  <c r="G22" i="24"/>
  <c r="D22" i="24"/>
  <c r="G22" i="23"/>
  <c r="H22" i="23"/>
  <c r="G22" i="22"/>
  <c r="D22" i="22"/>
  <c r="F22" i="20"/>
  <c r="H22" i="20"/>
  <c r="D22" i="20"/>
  <c r="E253" i="19"/>
  <c r="G22" i="20" s="1"/>
  <c r="D253" i="19"/>
  <c r="C253" i="19"/>
  <c r="E22" i="20" s="1"/>
  <c r="F253" i="19"/>
  <c r="Y253" i="19"/>
  <c r="W253" i="19"/>
  <c r="E22" i="24" s="1"/>
  <c r="V253" i="19"/>
  <c r="X253" i="19"/>
  <c r="F22" i="24" s="1"/>
  <c r="Z253" i="19"/>
  <c r="H22" i="24" s="1"/>
  <c r="T253" i="19"/>
  <c r="R253" i="19"/>
  <c r="E22" i="23" s="1"/>
  <c r="Q253" i="19"/>
  <c r="D22" i="23" s="1"/>
  <c r="S253" i="19"/>
  <c r="F22" i="23" s="1"/>
  <c r="U253" i="19"/>
  <c r="O253" i="19"/>
  <c r="N253" i="19"/>
  <c r="F22" i="22" s="1"/>
  <c r="M253" i="19"/>
  <c r="E22" i="22" s="1"/>
  <c r="L253" i="19"/>
  <c r="P253" i="19"/>
  <c r="H22" i="22" s="1"/>
  <c r="J253" i="19"/>
  <c r="G22" i="21" s="1"/>
  <c r="H253" i="19"/>
  <c r="I253" i="19"/>
  <c r="K253" i="19"/>
  <c r="G253" i="19"/>
  <c r="D22" i="21" s="1"/>
  <c r="AQ147" i="5"/>
  <c r="AQ141" i="5"/>
  <c r="AQ123" i="5"/>
  <c r="AQ132" i="5" s="1"/>
  <c r="AQ105" i="5"/>
  <c r="AQ116" i="5" s="1"/>
  <c r="AQ84" i="5"/>
  <c r="AQ98" i="5" s="1"/>
  <c r="AU147" i="5"/>
  <c r="AU141" i="5"/>
  <c r="AU123" i="5"/>
  <c r="AU132" i="5" s="1"/>
  <c r="AU105" i="5"/>
  <c r="AU116" i="5" s="1"/>
  <c r="AU84" i="5"/>
  <c r="AU98" i="5" s="1"/>
  <c r="AU118" i="5" s="1"/>
  <c r="E15" i="5"/>
  <c r="F15" i="5"/>
  <c r="H15" i="5"/>
  <c r="G14" i="5"/>
  <c r="I14" i="5"/>
  <c r="J15" i="5"/>
  <c r="K14" i="5"/>
  <c r="L14" i="5"/>
  <c r="M15" i="5"/>
  <c r="N15" i="5"/>
  <c r="O14" i="5"/>
  <c r="P15" i="5"/>
  <c r="Q14" i="5"/>
  <c r="R15" i="5"/>
  <c r="S14" i="5"/>
  <c r="T14" i="5"/>
  <c r="U15" i="5"/>
  <c r="V15" i="5"/>
  <c r="W14" i="5"/>
  <c r="X15" i="5"/>
  <c r="Y14" i="5"/>
  <c r="Z15" i="5"/>
  <c r="AA14" i="5"/>
  <c r="AB14" i="5"/>
  <c r="AC15" i="5"/>
  <c r="AD15" i="5"/>
  <c r="AE14" i="5"/>
  <c r="AF15" i="5"/>
  <c r="AG14" i="5"/>
  <c r="AH15" i="5"/>
  <c r="AI14" i="5"/>
  <c r="AJ14" i="5"/>
  <c r="AK15" i="5"/>
  <c r="AL15" i="5"/>
  <c r="AM14" i="5"/>
  <c r="AN15" i="5"/>
  <c r="AO14" i="5"/>
  <c r="AP15" i="5"/>
  <c r="AQ14" i="5"/>
  <c r="AR14" i="5"/>
  <c r="AS15" i="5"/>
  <c r="AW14" i="5"/>
  <c r="AU14" i="5"/>
  <c r="AT15" i="5"/>
  <c r="G29" i="5"/>
  <c r="I29" i="5"/>
  <c r="K29" i="5"/>
  <c r="L29" i="5"/>
  <c r="O29" i="5"/>
  <c r="Q29" i="5"/>
  <c r="S29" i="5"/>
  <c r="T29" i="5"/>
  <c r="W29" i="5"/>
  <c r="Y29" i="5"/>
  <c r="AA29" i="5"/>
  <c r="AB29" i="5"/>
  <c r="AE29" i="5"/>
  <c r="AG29" i="5"/>
  <c r="AI29" i="5"/>
  <c r="AJ29" i="5"/>
  <c r="AM29" i="5"/>
  <c r="AO29" i="5"/>
  <c r="AQ29" i="5"/>
  <c r="AR29" i="5"/>
  <c r="AU29" i="5"/>
  <c r="AX29" i="5"/>
  <c r="AZ29" i="5" s="1"/>
  <c r="AV19" i="5"/>
  <c r="AV15" i="5"/>
  <c r="CQ57" i="26" l="1"/>
  <c r="DA24" i="26"/>
  <c r="DC23" i="26"/>
  <c r="DC17" i="26" s="1"/>
  <c r="DD21" i="26"/>
  <c r="DD22" i="26" s="1"/>
  <c r="DC20" i="26"/>
  <c r="CS48" i="26"/>
  <c r="CS40" i="26"/>
  <c r="CZ18" i="26"/>
  <c r="CZ25" i="26"/>
  <c r="CY18" i="26"/>
  <c r="CY24" i="26"/>
  <c r="CY25" i="26"/>
  <c r="CX35" i="26"/>
  <c r="CX26" i="26"/>
  <c r="CQ49" i="26"/>
  <c r="CN59" i="26"/>
  <c r="CN62" i="26"/>
  <c r="CN63" i="26" s="1"/>
  <c r="CW36" i="26"/>
  <c r="CW39" i="26"/>
  <c r="CV39" i="26"/>
  <c r="CV36" i="26"/>
  <c r="CQ53" i="26"/>
  <c r="CQ50" i="26"/>
  <c r="CT58" i="26"/>
  <c r="DB31" i="26"/>
  <c r="DE29" i="26"/>
  <c r="CU36" i="26"/>
  <c r="CU39" i="26"/>
  <c r="DE34" i="26"/>
  <c r="DF32" i="26"/>
  <c r="CK62" i="26"/>
  <c r="CK63" i="26" s="1"/>
  <c r="CK59" i="26"/>
  <c r="CL62" i="26"/>
  <c r="CL63" i="26" s="1"/>
  <c r="CL59" i="26"/>
  <c r="DA25" i="26"/>
  <c r="DB17" i="26"/>
  <c r="DD19" i="26"/>
  <c r="DF13" i="26"/>
  <c r="DE19" i="26"/>
  <c r="DE21" i="26"/>
  <c r="DE23" i="26"/>
  <c r="CP55" i="26"/>
  <c r="CP58" i="26"/>
  <c r="CR49" i="26"/>
  <c r="CR56" i="26"/>
  <c r="CR52" i="26"/>
  <c r="CO55" i="26"/>
  <c r="CO58" i="26"/>
  <c r="G149" i="5"/>
  <c r="G118" i="5"/>
  <c r="K149" i="5"/>
  <c r="K118" i="5"/>
  <c r="O149" i="5"/>
  <c r="O118" i="5"/>
  <c r="S149" i="5"/>
  <c r="S118" i="5"/>
  <c r="W149" i="5"/>
  <c r="W118" i="5"/>
  <c r="AA149" i="5"/>
  <c r="AA118" i="5"/>
  <c r="AE149" i="5"/>
  <c r="AI149" i="5"/>
  <c r="AE118" i="5"/>
  <c r="AI118" i="5"/>
  <c r="AM149" i="5"/>
  <c r="AM118" i="5"/>
  <c r="AQ149" i="5"/>
  <c r="H22" i="21"/>
  <c r="F22" i="21"/>
  <c r="E22" i="21"/>
  <c r="AQ118" i="5"/>
  <c r="AU149" i="5"/>
  <c r="AU151" i="5" s="1"/>
  <c r="AY29" i="5"/>
  <c r="BA29" i="5"/>
  <c r="E62" i="1"/>
  <c r="J39" i="8"/>
  <c r="K39" i="8"/>
  <c r="CT59" i="26" l="1"/>
  <c r="CT62" i="26"/>
  <c r="CT63" i="26" s="1"/>
  <c r="CQ55" i="26"/>
  <c r="CQ51" i="26"/>
  <c r="CY35" i="26"/>
  <c r="CY26" i="26"/>
  <c r="DE17" i="26"/>
  <c r="DH32" i="26"/>
  <c r="DF34" i="26"/>
  <c r="DG32" i="26"/>
  <c r="DD20" i="26"/>
  <c r="DD17" i="26"/>
  <c r="CS49" i="26"/>
  <c r="CU40" i="26"/>
  <c r="CU48" i="26"/>
  <c r="DC18" i="26"/>
  <c r="DC25" i="26"/>
  <c r="CP62" i="26"/>
  <c r="CP63" i="26" s="1"/>
  <c r="CP59" i="26"/>
  <c r="DC24" i="26"/>
  <c r="CQ58" i="26"/>
  <c r="DG23" i="26"/>
  <c r="CX39" i="26"/>
  <c r="CX36" i="26"/>
  <c r="CO59" i="26"/>
  <c r="CO62" i="26"/>
  <c r="CO63" i="26" s="1"/>
  <c r="DF21" i="26"/>
  <c r="DG21" i="26" s="1"/>
  <c r="DH13" i="26"/>
  <c r="DF19" i="26"/>
  <c r="DF23" i="26"/>
  <c r="CV40" i="26"/>
  <c r="CV48" i="26"/>
  <c r="CZ35" i="26"/>
  <c r="CZ26" i="26"/>
  <c r="DG13" i="26"/>
  <c r="DG15" i="26" s="1"/>
  <c r="CW40" i="26"/>
  <c r="CW48" i="26"/>
  <c r="CR50" i="26"/>
  <c r="CU52" i="26"/>
  <c r="CV52" i="26"/>
  <c r="CS52" i="26"/>
  <c r="CU56" i="26"/>
  <c r="CS56" i="26"/>
  <c r="CS57" i="26" s="1"/>
  <c r="CV56" i="26"/>
  <c r="CV57" i="26" s="1"/>
  <c r="DB18" i="26"/>
  <c r="DB25" i="26"/>
  <c r="DA35" i="26"/>
  <c r="DA26" i="26"/>
  <c r="DE31" i="26"/>
  <c r="DF29" i="26"/>
  <c r="G151" i="5"/>
  <c r="K151" i="5"/>
  <c r="O151" i="5"/>
  <c r="S151" i="5"/>
  <c r="W151" i="5"/>
  <c r="AA151" i="5"/>
  <c r="AE151" i="5"/>
  <c r="AI151" i="5"/>
  <c r="AM151" i="5"/>
  <c r="AQ151" i="5"/>
  <c r="BB29" i="5"/>
  <c r="BD29" i="5" s="1"/>
  <c r="J14" i="7"/>
  <c r="R44" i="15"/>
  <c r="P44" i="15"/>
  <c r="N44" i="15"/>
  <c r="M44" i="15"/>
  <c r="T43" i="15"/>
  <c r="S43" i="15"/>
  <c r="Q43" i="15"/>
  <c r="O43" i="15"/>
  <c r="T42" i="15"/>
  <c r="S42" i="15"/>
  <c r="Q42" i="15"/>
  <c r="O42" i="15"/>
  <c r="T41" i="15"/>
  <c r="S41" i="15"/>
  <c r="Q41" i="15"/>
  <c r="O41" i="15"/>
  <c r="T40" i="15"/>
  <c r="S40" i="15"/>
  <c r="Q40" i="15"/>
  <c r="O40" i="15"/>
  <c r="T39" i="15"/>
  <c r="S39" i="15"/>
  <c r="Q39" i="15"/>
  <c r="O39" i="15"/>
  <c r="R37" i="15"/>
  <c r="P37" i="15"/>
  <c r="N37" i="15"/>
  <c r="M37" i="15"/>
  <c r="T36" i="15"/>
  <c r="S36" i="15"/>
  <c r="Q36" i="15"/>
  <c r="O36" i="15"/>
  <c r="T35" i="15"/>
  <c r="S35" i="15"/>
  <c r="Q35" i="15"/>
  <c r="O35" i="15"/>
  <c r="T34" i="15"/>
  <c r="S34" i="15"/>
  <c r="Q34" i="15"/>
  <c r="O34" i="15"/>
  <c r="T33" i="15"/>
  <c r="S33" i="15"/>
  <c r="Q33" i="15"/>
  <c r="O33" i="15"/>
  <c r="T32" i="15"/>
  <c r="S32" i="15"/>
  <c r="S37" i="15" s="1"/>
  <c r="Q32" i="15"/>
  <c r="O32" i="15"/>
  <c r="P30" i="15"/>
  <c r="T29" i="15"/>
  <c r="S29" i="15"/>
  <c r="Q29" i="15"/>
  <c r="O29" i="15"/>
  <c r="T28" i="15"/>
  <c r="S28" i="15"/>
  <c r="Q28" i="15"/>
  <c r="O28" i="15"/>
  <c r="T27" i="15"/>
  <c r="S27" i="15"/>
  <c r="Q27" i="15"/>
  <c r="O27" i="15"/>
  <c r="R26" i="15"/>
  <c r="R30" i="15" s="1"/>
  <c r="P26" i="15"/>
  <c r="N26" i="15"/>
  <c r="N30" i="15" s="1"/>
  <c r="M26" i="15"/>
  <c r="M30" i="15" s="1"/>
  <c r="T25" i="15"/>
  <c r="S25" i="15"/>
  <c r="Q25" i="15"/>
  <c r="O25" i="15"/>
  <c r="T24" i="15"/>
  <c r="S24" i="15"/>
  <c r="Q24" i="15"/>
  <c r="O24" i="15"/>
  <c r="T23" i="15"/>
  <c r="S23" i="15"/>
  <c r="Q23" i="15"/>
  <c r="O23" i="15"/>
  <c r="T22" i="15"/>
  <c r="S22" i="15"/>
  <c r="Q22" i="15"/>
  <c r="O22" i="15"/>
  <c r="R19" i="15"/>
  <c r="P19" i="15"/>
  <c r="N19" i="15"/>
  <c r="M19" i="15"/>
  <c r="T18" i="15"/>
  <c r="S18" i="15"/>
  <c r="Q18" i="15"/>
  <c r="O18" i="15"/>
  <c r="T17" i="15"/>
  <c r="S17" i="15"/>
  <c r="Q17" i="15"/>
  <c r="O17" i="15"/>
  <c r="T16" i="15"/>
  <c r="S16" i="15"/>
  <c r="Q16" i="15"/>
  <c r="Q19" i="15" s="1"/>
  <c r="O16" i="15"/>
  <c r="T15" i="15"/>
  <c r="S15" i="15"/>
  <c r="Q15" i="15"/>
  <c r="O15" i="15"/>
  <c r="X26" i="15"/>
  <c r="Z44" i="15"/>
  <c r="X44" i="15"/>
  <c r="V44" i="15"/>
  <c r="U44" i="15"/>
  <c r="AB43" i="15"/>
  <c r="AA43" i="15"/>
  <c r="Y43" i="15"/>
  <c r="W43" i="15"/>
  <c r="AB42" i="15"/>
  <c r="AA42" i="15"/>
  <c r="Y42" i="15"/>
  <c r="W42" i="15"/>
  <c r="AB41" i="15"/>
  <c r="AA41" i="15"/>
  <c r="Y41" i="15"/>
  <c r="W41" i="15"/>
  <c r="AB40" i="15"/>
  <c r="AA40" i="15"/>
  <c r="Y40" i="15"/>
  <c r="W40" i="15"/>
  <c r="AB39" i="15"/>
  <c r="AA39" i="15"/>
  <c r="Y39" i="15"/>
  <c r="Y44" i="15" s="1"/>
  <c r="W39" i="15"/>
  <c r="Z37" i="15"/>
  <c r="X37" i="15"/>
  <c r="V37" i="15"/>
  <c r="U37" i="15"/>
  <c r="AB36" i="15"/>
  <c r="AA36" i="15"/>
  <c r="Y36" i="15"/>
  <c r="W36" i="15"/>
  <c r="AB35" i="15"/>
  <c r="AA35" i="15"/>
  <c r="Y35" i="15"/>
  <c r="W35" i="15"/>
  <c r="AB34" i="15"/>
  <c r="AA34" i="15"/>
  <c r="Y34" i="15"/>
  <c r="W34" i="15"/>
  <c r="AB33" i="15"/>
  <c r="AA33" i="15"/>
  <c r="Y33" i="15"/>
  <c r="W33" i="15"/>
  <c r="AB32" i="15"/>
  <c r="AA32" i="15"/>
  <c r="Y32" i="15"/>
  <c r="W32" i="15"/>
  <c r="Z30" i="15"/>
  <c r="AB29" i="15"/>
  <c r="AA29" i="15"/>
  <c r="Y29" i="15"/>
  <c r="W29" i="15"/>
  <c r="AB28" i="15"/>
  <c r="AA28" i="15"/>
  <c r="Y28" i="15"/>
  <c r="W28" i="15"/>
  <c r="AB27" i="15"/>
  <c r="AA27" i="15"/>
  <c r="Y27" i="15"/>
  <c r="W27" i="15"/>
  <c r="Z26" i="15"/>
  <c r="X30" i="15"/>
  <c r="V26" i="15"/>
  <c r="V30" i="15" s="1"/>
  <c r="U26" i="15"/>
  <c r="U30" i="15" s="1"/>
  <c r="AB25" i="15"/>
  <c r="AA25" i="15"/>
  <c r="Y25" i="15"/>
  <c r="W25" i="15"/>
  <c r="AB24" i="15"/>
  <c r="AA24" i="15"/>
  <c r="Y24" i="15"/>
  <c r="W24" i="15"/>
  <c r="AB23" i="15"/>
  <c r="AA23" i="15"/>
  <c r="Y23" i="15"/>
  <c r="W23" i="15"/>
  <c r="AB22" i="15"/>
  <c r="AA22" i="15"/>
  <c r="Y22" i="15"/>
  <c r="W22" i="15"/>
  <c r="Z19" i="15"/>
  <c r="X19" i="15"/>
  <c r="V19" i="15"/>
  <c r="U19" i="15"/>
  <c r="AB18" i="15"/>
  <c r="AA18" i="15"/>
  <c r="Y18" i="15"/>
  <c r="W18" i="15"/>
  <c r="AB17" i="15"/>
  <c r="AA17" i="15"/>
  <c r="Y17" i="15"/>
  <c r="W17" i="15"/>
  <c r="AB16" i="15"/>
  <c r="AA16" i="15"/>
  <c r="AA19" i="15" s="1"/>
  <c r="Y16" i="15"/>
  <c r="W16" i="15"/>
  <c r="AB15" i="15"/>
  <c r="AA15" i="15"/>
  <c r="Y15" i="15"/>
  <c r="W15" i="15"/>
  <c r="AH44" i="15"/>
  <c r="AF44" i="15"/>
  <c r="AD44" i="15"/>
  <c r="AC44" i="15"/>
  <c r="AJ43" i="15"/>
  <c r="AI43" i="15"/>
  <c r="AG43" i="15"/>
  <c r="AE43" i="15"/>
  <c r="AJ42" i="15"/>
  <c r="AI42" i="15"/>
  <c r="AG42" i="15"/>
  <c r="AE42" i="15"/>
  <c r="AJ41" i="15"/>
  <c r="AI41" i="15"/>
  <c r="AG41" i="15"/>
  <c r="AE41" i="15"/>
  <c r="AJ40" i="15"/>
  <c r="AI40" i="15"/>
  <c r="AG40" i="15"/>
  <c r="AE40" i="15"/>
  <c r="AJ39" i="15"/>
  <c r="AI39" i="15"/>
  <c r="AI44" i="15" s="1"/>
  <c r="AG39" i="15"/>
  <c r="AE39" i="15"/>
  <c r="AH37" i="15"/>
  <c r="AF37" i="15"/>
  <c r="AD37" i="15"/>
  <c r="AC37" i="15"/>
  <c r="AJ36" i="15"/>
  <c r="AI36" i="15"/>
  <c r="AG36" i="15"/>
  <c r="AE36" i="15"/>
  <c r="AJ35" i="15"/>
  <c r="AI35" i="15"/>
  <c r="AG35" i="15"/>
  <c r="AE35" i="15"/>
  <c r="AJ34" i="15"/>
  <c r="AI34" i="15"/>
  <c r="AG34" i="15"/>
  <c r="AE34" i="15"/>
  <c r="AJ33" i="15"/>
  <c r="AI33" i="15"/>
  <c r="AG33" i="15"/>
  <c r="AE33" i="15"/>
  <c r="AJ32" i="15"/>
  <c r="AI32" i="15"/>
  <c r="AG32" i="15"/>
  <c r="AE32" i="15"/>
  <c r="AJ29" i="15"/>
  <c r="AI29" i="15"/>
  <c r="AG29" i="15"/>
  <c r="AE29" i="15"/>
  <c r="AJ28" i="15"/>
  <c r="AI28" i="15"/>
  <c r="AG28" i="15"/>
  <c r="AE28" i="15"/>
  <c r="AJ27" i="15"/>
  <c r="AI27" i="15"/>
  <c r="AG27" i="15"/>
  <c r="AE27" i="15"/>
  <c r="AH26" i="15"/>
  <c r="AH30" i="15" s="1"/>
  <c r="AF26" i="15"/>
  <c r="AF30" i="15" s="1"/>
  <c r="AD26" i="15"/>
  <c r="AD30" i="15" s="1"/>
  <c r="AC26" i="15"/>
  <c r="AC30" i="15" s="1"/>
  <c r="AJ25" i="15"/>
  <c r="AI25" i="15"/>
  <c r="AG25" i="15"/>
  <c r="AE25" i="15"/>
  <c r="AJ24" i="15"/>
  <c r="AI24" i="15"/>
  <c r="AG24" i="15"/>
  <c r="AE24" i="15"/>
  <c r="AJ23" i="15"/>
  <c r="AI23" i="15"/>
  <c r="AG23" i="15"/>
  <c r="AE23" i="15"/>
  <c r="AJ22" i="15"/>
  <c r="AI22" i="15"/>
  <c r="AG22" i="15"/>
  <c r="AE22" i="15"/>
  <c r="AH19" i="15"/>
  <c r="AF19" i="15"/>
  <c r="AD19" i="15"/>
  <c r="AC19" i="15"/>
  <c r="AJ18" i="15"/>
  <c r="AI18" i="15"/>
  <c r="AG18" i="15"/>
  <c r="AE18" i="15"/>
  <c r="AJ17" i="15"/>
  <c r="AI17" i="15"/>
  <c r="AG17" i="15"/>
  <c r="AE17" i="15"/>
  <c r="AJ16" i="15"/>
  <c r="AI16" i="15"/>
  <c r="AI19" i="15" s="1"/>
  <c r="AG16" i="15"/>
  <c r="AG19" i="15" s="1"/>
  <c r="AE16" i="15"/>
  <c r="AE19" i="15" s="1"/>
  <c r="AJ15" i="15"/>
  <c r="AI15" i="15"/>
  <c r="AG15" i="15"/>
  <c r="AE15" i="15"/>
  <c r="AM43" i="15"/>
  <c r="AM42" i="15"/>
  <c r="AM41" i="15"/>
  <c r="AM40" i="15"/>
  <c r="AM39" i="15"/>
  <c r="AM44" i="15" s="1"/>
  <c r="AM36" i="15"/>
  <c r="AM35" i="15"/>
  <c r="AM34" i="15"/>
  <c r="AM33" i="15"/>
  <c r="AM32" i="15"/>
  <c r="AM37" i="15" s="1"/>
  <c r="AM29" i="15"/>
  <c r="AM28" i="15"/>
  <c r="AM27" i="15"/>
  <c r="AM25" i="15"/>
  <c r="AM24" i="15"/>
  <c r="AM23" i="15"/>
  <c r="AM22" i="15"/>
  <c r="AM26" i="15" s="1"/>
  <c r="AM30" i="15" s="1"/>
  <c r="AM18" i="15"/>
  <c r="AM17" i="15"/>
  <c r="AM19" i="15" s="1"/>
  <c r="AM16" i="15"/>
  <c r="AM15" i="15"/>
  <c r="AO43" i="15"/>
  <c r="AO42" i="15"/>
  <c r="AO41" i="15"/>
  <c r="AO40" i="15"/>
  <c r="AO39" i="15"/>
  <c r="AO44" i="15" s="1"/>
  <c r="AO36" i="15"/>
  <c r="AO35" i="15"/>
  <c r="AO34" i="15"/>
  <c r="AO33" i="15"/>
  <c r="AO32" i="15"/>
  <c r="AO37" i="15" s="1"/>
  <c r="AO29" i="15"/>
  <c r="AO28" i="15"/>
  <c r="AO27" i="15"/>
  <c r="AO25" i="15"/>
  <c r="AO24" i="15"/>
  <c r="AO23" i="15"/>
  <c r="AO22" i="15"/>
  <c r="AO26" i="15" s="1"/>
  <c r="AO30" i="15" s="1"/>
  <c r="AO18" i="15"/>
  <c r="AO17" i="15"/>
  <c r="AO19" i="15" s="1"/>
  <c r="AO16" i="15"/>
  <c r="AO15" i="15"/>
  <c r="AR44" i="15"/>
  <c r="AR40" i="15"/>
  <c r="AR41" i="15"/>
  <c r="AR42" i="15"/>
  <c r="AR43" i="15"/>
  <c r="AR39" i="15"/>
  <c r="AR37" i="15"/>
  <c r="AR33" i="15"/>
  <c r="AR34" i="15"/>
  <c r="AR35" i="15"/>
  <c r="AR36" i="15"/>
  <c r="AR32" i="15"/>
  <c r="AR30" i="15"/>
  <c r="AR28" i="15"/>
  <c r="AR29" i="15"/>
  <c r="AR27" i="15"/>
  <c r="AR26" i="15"/>
  <c r="AR23" i="15"/>
  <c r="AR24" i="15"/>
  <c r="AR25" i="15"/>
  <c r="AR22" i="15"/>
  <c r="AR19" i="15"/>
  <c r="AR16" i="15"/>
  <c r="AR17" i="15"/>
  <c r="AR18" i="15"/>
  <c r="AR15" i="15"/>
  <c r="AQ44" i="15"/>
  <c r="AQ40" i="15"/>
  <c r="AQ41" i="15"/>
  <c r="AQ42" i="15"/>
  <c r="AQ43" i="15"/>
  <c r="AQ39" i="15"/>
  <c r="AQ37" i="15"/>
  <c r="AQ33" i="15"/>
  <c r="AQ34" i="15"/>
  <c r="AQ35" i="15"/>
  <c r="AQ36" i="15"/>
  <c r="AQ32" i="15"/>
  <c r="AQ30" i="15"/>
  <c r="AQ28" i="15"/>
  <c r="AQ29" i="15"/>
  <c r="AQ27" i="15"/>
  <c r="AQ26" i="15"/>
  <c r="AQ23" i="15"/>
  <c r="AQ24" i="15"/>
  <c r="AQ25" i="15"/>
  <c r="AQ22" i="15"/>
  <c r="AQ19" i="15"/>
  <c r="AQ16" i="15"/>
  <c r="AQ17" i="15"/>
  <c r="AQ18" i="15"/>
  <c r="AQ15" i="15"/>
  <c r="AK44" i="15"/>
  <c r="AK37" i="15"/>
  <c r="AK26" i="15"/>
  <c r="AK30" i="15" s="1"/>
  <c r="AK19" i="15"/>
  <c r="AL44" i="15"/>
  <c r="AL37" i="15"/>
  <c r="AL26" i="15"/>
  <c r="AL30" i="15" s="1"/>
  <c r="AL19" i="15"/>
  <c r="AN44" i="15"/>
  <c r="AN37" i="15"/>
  <c r="AN26" i="15"/>
  <c r="AN30" i="15" s="1"/>
  <c r="AN19" i="15"/>
  <c r="AP44" i="15"/>
  <c r="AP37" i="15"/>
  <c r="AP26" i="15"/>
  <c r="AP30" i="15" s="1"/>
  <c r="AP19" i="15"/>
  <c r="AW44" i="15"/>
  <c r="AW40" i="15"/>
  <c r="AW41" i="15"/>
  <c r="AW42" i="15"/>
  <c r="AW43" i="15"/>
  <c r="AW39" i="15"/>
  <c r="AW37" i="15"/>
  <c r="AW33" i="15"/>
  <c r="AW34" i="15"/>
  <c r="AW35" i="15"/>
  <c r="AW36" i="15"/>
  <c r="AW32" i="15"/>
  <c r="AW30" i="15"/>
  <c r="AW28" i="15"/>
  <c r="AW29" i="15"/>
  <c r="AW27" i="15"/>
  <c r="AW26" i="15"/>
  <c r="AW23" i="15"/>
  <c r="AW24" i="15"/>
  <c r="AW25" i="15"/>
  <c r="AW22" i="15"/>
  <c r="AW19" i="15"/>
  <c r="AW16" i="15"/>
  <c r="AW17" i="15"/>
  <c r="AW18" i="15"/>
  <c r="AW15" i="15"/>
  <c r="AU44" i="15"/>
  <c r="AU40" i="15"/>
  <c r="AU41" i="15"/>
  <c r="AU42" i="15"/>
  <c r="AU43" i="15"/>
  <c r="AU39" i="15"/>
  <c r="AU37" i="15"/>
  <c r="AU33" i="15"/>
  <c r="AU34" i="15"/>
  <c r="AU35" i="15"/>
  <c r="AU36" i="15"/>
  <c r="AU32" i="15"/>
  <c r="AU30" i="15"/>
  <c r="AU28" i="15"/>
  <c r="AU29" i="15"/>
  <c r="AU27" i="15"/>
  <c r="AU26" i="15"/>
  <c r="AU23" i="15"/>
  <c r="AU24" i="15"/>
  <c r="AU25" i="15"/>
  <c r="AU22" i="15"/>
  <c r="AU19" i="15"/>
  <c r="AU16" i="15"/>
  <c r="AU17" i="15"/>
  <c r="AU18" i="15"/>
  <c r="AU15" i="15"/>
  <c r="AS44" i="15"/>
  <c r="AS37" i="15"/>
  <c r="AS26" i="15"/>
  <c r="AS30" i="15" s="1"/>
  <c r="AS19" i="15"/>
  <c r="AT44" i="15"/>
  <c r="AT37" i="15"/>
  <c r="AT26" i="15"/>
  <c r="AT30" i="15" s="1"/>
  <c r="AT19" i="15"/>
  <c r="AV44" i="15"/>
  <c r="AV37" i="15"/>
  <c r="AV30" i="15"/>
  <c r="AV26" i="15"/>
  <c r="AV19" i="15"/>
  <c r="H22" i="12"/>
  <c r="H26" i="12" s="1"/>
  <c r="L39" i="12"/>
  <c r="K39" i="12"/>
  <c r="J38" i="12"/>
  <c r="J40" i="12" s="1"/>
  <c r="H38" i="12"/>
  <c r="H40" i="12" s="1"/>
  <c r="L37" i="12"/>
  <c r="K37" i="12"/>
  <c r="L36" i="12"/>
  <c r="K36" i="12"/>
  <c r="L35" i="12"/>
  <c r="K35" i="12"/>
  <c r="L32" i="12"/>
  <c r="K32" i="12"/>
  <c r="J31" i="12"/>
  <c r="J33" i="12" s="1"/>
  <c r="H31" i="12"/>
  <c r="H33" i="12" s="1"/>
  <c r="L30" i="12"/>
  <c r="K30" i="12"/>
  <c r="L29" i="12"/>
  <c r="K29" i="12"/>
  <c r="K31" i="12" s="1"/>
  <c r="L28" i="12"/>
  <c r="K28" i="12"/>
  <c r="L25" i="12"/>
  <c r="K25" i="12"/>
  <c r="L24" i="12"/>
  <c r="K24" i="12"/>
  <c r="L23" i="12"/>
  <c r="K23" i="12"/>
  <c r="J22" i="12"/>
  <c r="J26" i="12" s="1"/>
  <c r="L21" i="12"/>
  <c r="K21" i="12"/>
  <c r="L20" i="12"/>
  <c r="K20" i="12"/>
  <c r="L19" i="12"/>
  <c r="K19" i="12"/>
  <c r="J17" i="12"/>
  <c r="H17" i="12"/>
  <c r="L16" i="12"/>
  <c r="K16" i="12"/>
  <c r="L15" i="12"/>
  <c r="L17" i="12" s="1"/>
  <c r="K15" i="12"/>
  <c r="K17" i="12" s="1"/>
  <c r="L14" i="12"/>
  <c r="K14" i="12"/>
  <c r="O14" i="12"/>
  <c r="O15" i="12"/>
  <c r="R40" i="12"/>
  <c r="T39" i="12"/>
  <c r="S39" i="12"/>
  <c r="Q39" i="12"/>
  <c r="O39" i="12"/>
  <c r="R38" i="12"/>
  <c r="P38" i="12"/>
  <c r="P40" i="12" s="1"/>
  <c r="N38" i="12"/>
  <c r="N40" i="12" s="1"/>
  <c r="M38" i="12"/>
  <c r="M40" i="12" s="1"/>
  <c r="T37" i="12"/>
  <c r="S37" i="12"/>
  <c r="Q37" i="12"/>
  <c r="O37" i="12"/>
  <c r="T36" i="12"/>
  <c r="S36" i="12"/>
  <c r="Q36" i="12"/>
  <c r="O36" i="12"/>
  <c r="T35" i="12"/>
  <c r="S35" i="12"/>
  <c r="Q35" i="12"/>
  <c r="O35" i="12"/>
  <c r="O38" i="12" s="1"/>
  <c r="O40" i="12" s="1"/>
  <c r="T32" i="12"/>
  <c r="S32" i="12"/>
  <c r="Q32" i="12"/>
  <c r="O32" i="12"/>
  <c r="R31" i="12"/>
  <c r="R33" i="12" s="1"/>
  <c r="P31" i="12"/>
  <c r="P33" i="12" s="1"/>
  <c r="N31" i="12"/>
  <c r="N33" i="12" s="1"/>
  <c r="M31" i="12"/>
  <c r="M33" i="12" s="1"/>
  <c r="T30" i="12"/>
  <c r="S30" i="12"/>
  <c r="Q30" i="12"/>
  <c r="O30" i="12"/>
  <c r="T29" i="12"/>
  <c r="S29" i="12"/>
  <c r="Q29" i="12"/>
  <c r="O29" i="12"/>
  <c r="T28" i="12"/>
  <c r="S28" i="12"/>
  <c r="Q28" i="12"/>
  <c r="O28" i="12"/>
  <c r="T25" i="12"/>
  <c r="S25" i="12"/>
  <c r="Q25" i="12"/>
  <c r="O25" i="12"/>
  <c r="T24" i="12"/>
  <c r="S24" i="12"/>
  <c r="Q24" i="12"/>
  <c r="O24" i="12"/>
  <c r="T23" i="12"/>
  <c r="S23" i="12"/>
  <c r="Q23" i="12"/>
  <c r="O23" i="12"/>
  <c r="R22" i="12"/>
  <c r="R26" i="12" s="1"/>
  <c r="P22" i="12"/>
  <c r="P26" i="12" s="1"/>
  <c r="N22" i="12"/>
  <c r="N26" i="12" s="1"/>
  <c r="M22" i="12"/>
  <c r="M26" i="12" s="1"/>
  <c r="T21" i="12"/>
  <c r="S21" i="12"/>
  <c r="Q21" i="12"/>
  <c r="O21" i="12"/>
  <c r="T20" i="12"/>
  <c r="S20" i="12"/>
  <c r="Q20" i="12"/>
  <c r="O20" i="12"/>
  <c r="T19" i="12"/>
  <c r="S19" i="12"/>
  <c r="Q19" i="12"/>
  <c r="Q22" i="12" s="1"/>
  <c r="O19" i="12"/>
  <c r="R17" i="12"/>
  <c r="P17" i="12"/>
  <c r="N17" i="12"/>
  <c r="M17" i="12"/>
  <c r="T16" i="12"/>
  <c r="S16" i="12"/>
  <c r="Q16" i="12"/>
  <c r="O16" i="12"/>
  <c r="T15" i="12"/>
  <c r="S15" i="12"/>
  <c r="Q15" i="12"/>
  <c r="T14" i="12"/>
  <c r="S14" i="12"/>
  <c r="Q14" i="12"/>
  <c r="AB39" i="12"/>
  <c r="AA39" i="12"/>
  <c r="Y39" i="12"/>
  <c r="W39" i="12"/>
  <c r="Z38" i="12"/>
  <c r="Z40" i="12" s="1"/>
  <c r="X38" i="12"/>
  <c r="X40" i="12" s="1"/>
  <c r="V38" i="12"/>
  <c r="V40" i="12" s="1"/>
  <c r="U38" i="12"/>
  <c r="U40" i="12" s="1"/>
  <c r="AB37" i="12"/>
  <c r="AA37" i="12"/>
  <c r="Y37" i="12"/>
  <c r="W37" i="12"/>
  <c r="AB36" i="12"/>
  <c r="AA36" i="12"/>
  <c r="Y36" i="12"/>
  <c r="W36" i="12"/>
  <c r="AB35" i="12"/>
  <c r="AA35" i="12"/>
  <c r="Y35" i="12"/>
  <c r="W35" i="12"/>
  <c r="AB32" i="12"/>
  <c r="AA32" i="12"/>
  <c r="Y32" i="12"/>
  <c r="W32" i="12"/>
  <c r="Z31" i="12"/>
  <c r="Z33" i="12" s="1"/>
  <c r="X31" i="12"/>
  <c r="X33" i="12" s="1"/>
  <c r="V31" i="12"/>
  <c r="V33" i="12" s="1"/>
  <c r="U31" i="12"/>
  <c r="U33" i="12" s="1"/>
  <c r="AB30" i="12"/>
  <c r="AA30" i="12"/>
  <c r="Y30" i="12"/>
  <c r="W30" i="12"/>
  <c r="AB29" i="12"/>
  <c r="AB31" i="12" s="1"/>
  <c r="AA29" i="12"/>
  <c r="AA31" i="12" s="1"/>
  <c r="Y29" i="12"/>
  <c r="W29" i="12"/>
  <c r="W31" i="12" s="1"/>
  <c r="W33" i="12" s="1"/>
  <c r="AB28" i="12"/>
  <c r="AA28" i="12"/>
  <c r="Y28" i="12"/>
  <c r="W28" i="12"/>
  <c r="AB25" i="12"/>
  <c r="AA25" i="12"/>
  <c r="Y25" i="12"/>
  <c r="W25" i="12"/>
  <c r="AB24" i="12"/>
  <c r="AA24" i="12"/>
  <c r="Y24" i="12"/>
  <c r="W24" i="12"/>
  <c r="AB23" i="12"/>
  <c r="AA23" i="12"/>
  <c r="Y23" i="12"/>
  <c r="W23" i="12"/>
  <c r="Z22" i="12"/>
  <c r="Z26" i="12" s="1"/>
  <c r="X22" i="12"/>
  <c r="X26" i="12" s="1"/>
  <c r="V22" i="12"/>
  <c r="V26" i="12" s="1"/>
  <c r="U22" i="12"/>
  <c r="U26" i="12" s="1"/>
  <c r="AB21" i="12"/>
  <c r="AA21" i="12"/>
  <c r="Y21" i="12"/>
  <c r="W21" i="12"/>
  <c r="AB20" i="12"/>
  <c r="AA20" i="12"/>
  <c r="Y20" i="12"/>
  <c r="W20" i="12"/>
  <c r="AB19" i="12"/>
  <c r="AA19" i="12"/>
  <c r="AA22" i="12" s="1"/>
  <c r="Y19" i="12"/>
  <c r="W19" i="12"/>
  <c r="Z17" i="12"/>
  <c r="X17" i="12"/>
  <c r="V17" i="12"/>
  <c r="U17" i="12"/>
  <c r="AB16" i="12"/>
  <c r="AA16" i="12"/>
  <c r="Y16" i="12"/>
  <c r="W16" i="12"/>
  <c r="AB15" i="12"/>
  <c r="AA15" i="12"/>
  <c r="Y15" i="12"/>
  <c r="W15" i="12"/>
  <c r="AB14" i="12"/>
  <c r="AA14" i="12"/>
  <c r="Y14" i="12"/>
  <c r="W14" i="12"/>
  <c r="AH40" i="12"/>
  <c r="AJ39" i="12"/>
  <c r="AI39" i="12"/>
  <c r="AG39" i="12"/>
  <c r="AE39" i="12"/>
  <c r="AH38" i="12"/>
  <c r="AF38" i="12"/>
  <c r="AF40" i="12" s="1"/>
  <c r="AD38" i="12"/>
  <c r="AD40" i="12" s="1"/>
  <c r="AC38" i="12"/>
  <c r="AC40" i="12" s="1"/>
  <c r="AJ37" i="12"/>
  <c r="AI37" i="12"/>
  <c r="AG37" i="12"/>
  <c r="AE37" i="12"/>
  <c r="AJ36" i="12"/>
  <c r="AI36" i="12"/>
  <c r="AG36" i="12"/>
  <c r="AE36" i="12"/>
  <c r="AJ35" i="12"/>
  <c r="AI35" i="12"/>
  <c r="AG35" i="12"/>
  <c r="AE35" i="12"/>
  <c r="AE38" i="12" s="1"/>
  <c r="AE40" i="12" s="1"/>
  <c r="AJ32" i="12"/>
  <c r="AI32" i="12"/>
  <c r="AG32" i="12"/>
  <c r="AE32" i="12"/>
  <c r="AH31" i="12"/>
  <c r="AH33" i="12" s="1"/>
  <c r="AF31" i="12"/>
  <c r="AF33" i="12" s="1"/>
  <c r="AD31" i="12"/>
  <c r="AD33" i="12" s="1"/>
  <c r="AC31" i="12"/>
  <c r="AC33" i="12" s="1"/>
  <c r="AJ30" i="12"/>
  <c r="AI30" i="12"/>
  <c r="AG30" i="12"/>
  <c r="AE30" i="12"/>
  <c r="AJ29" i="12"/>
  <c r="AJ31" i="12" s="1"/>
  <c r="AI29" i="12"/>
  <c r="AI31" i="12" s="1"/>
  <c r="AG29" i="12"/>
  <c r="AE29" i="12"/>
  <c r="AJ28" i="12"/>
  <c r="AI28" i="12"/>
  <c r="AG28" i="12"/>
  <c r="AE28" i="12"/>
  <c r="AJ25" i="12"/>
  <c r="AI25" i="12"/>
  <c r="AG25" i="12"/>
  <c r="AE25" i="12"/>
  <c r="AJ24" i="12"/>
  <c r="AI24" i="12"/>
  <c r="AG24" i="12"/>
  <c r="AE24" i="12"/>
  <c r="AJ23" i="12"/>
  <c r="AI23" i="12"/>
  <c r="AG23" i="12"/>
  <c r="AE23" i="12"/>
  <c r="AH22" i="12"/>
  <c r="AH26" i="12" s="1"/>
  <c r="AF22" i="12"/>
  <c r="AF26" i="12" s="1"/>
  <c r="AD22" i="12"/>
  <c r="AD26" i="12" s="1"/>
  <c r="AC22" i="12"/>
  <c r="AC26" i="12" s="1"/>
  <c r="AJ21" i="12"/>
  <c r="AI21" i="12"/>
  <c r="AG21" i="12"/>
  <c r="AE21" i="12"/>
  <c r="AJ20" i="12"/>
  <c r="AI20" i="12"/>
  <c r="AG20" i="12"/>
  <c r="AE20" i="12"/>
  <c r="AJ19" i="12"/>
  <c r="AI19" i="12"/>
  <c r="AG19" i="12"/>
  <c r="AE19" i="12"/>
  <c r="AE22" i="12" s="1"/>
  <c r="AE26" i="12" s="1"/>
  <c r="AH17" i="12"/>
  <c r="AF17" i="12"/>
  <c r="AD17" i="12"/>
  <c r="AC17" i="12"/>
  <c r="AJ16" i="12"/>
  <c r="AI16" i="12"/>
  <c r="AG16" i="12"/>
  <c r="AE16" i="12"/>
  <c r="AJ15" i="12"/>
  <c r="AI15" i="12"/>
  <c r="AG15" i="12"/>
  <c r="AE15" i="12"/>
  <c r="AJ14" i="12"/>
  <c r="AI14" i="12"/>
  <c r="AG14" i="12"/>
  <c r="AE14" i="12"/>
  <c r="AK38" i="12"/>
  <c r="AK40" i="12" s="1"/>
  <c r="AK31" i="12"/>
  <c r="AK33" i="12" s="1"/>
  <c r="AK22" i="12"/>
  <c r="AK26" i="12" s="1"/>
  <c r="AK17" i="12"/>
  <c r="AR39" i="12"/>
  <c r="AR36" i="12"/>
  <c r="AR37" i="12"/>
  <c r="AR35" i="12"/>
  <c r="AR32" i="12"/>
  <c r="AR29" i="12"/>
  <c r="AR30" i="12"/>
  <c r="AR28" i="12"/>
  <c r="AR31" i="12" s="1"/>
  <c r="AR33" i="12" s="1"/>
  <c r="AR24" i="12"/>
  <c r="AR25" i="12"/>
  <c r="AR23" i="12"/>
  <c r="AR20" i="12"/>
  <c r="AR21" i="12"/>
  <c r="AR19" i="12"/>
  <c r="AR22" i="12" s="1"/>
  <c r="AR26" i="12" s="1"/>
  <c r="AR16" i="12"/>
  <c r="AR15" i="12"/>
  <c r="AR14" i="12"/>
  <c r="AQ40" i="12"/>
  <c r="AQ39" i="12"/>
  <c r="AQ38" i="12"/>
  <c r="AQ36" i="12"/>
  <c r="AQ37" i="12"/>
  <c r="AQ35" i="12"/>
  <c r="AQ33" i="12"/>
  <c r="AQ32" i="12"/>
  <c r="AQ31" i="12"/>
  <c r="AQ29" i="12"/>
  <c r="AQ30" i="12"/>
  <c r="AQ28" i="12"/>
  <c r="AQ26" i="12"/>
  <c r="AQ24" i="12"/>
  <c r="AQ25" i="12"/>
  <c r="AQ23" i="12"/>
  <c r="AQ22" i="12"/>
  <c r="AQ20" i="12"/>
  <c r="AQ21" i="12"/>
  <c r="AQ19" i="12"/>
  <c r="AQ17" i="12"/>
  <c r="AQ15" i="12"/>
  <c r="AQ16" i="12"/>
  <c r="AQ14" i="12"/>
  <c r="AP38" i="12"/>
  <c r="AP40" i="12" s="1"/>
  <c r="AP31" i="12"/>
  <c r="AP33" i="12" s="1"/>
  <c r="AP22" i="12"/>
  <c r="AP26" i="12" s="1"/>
  <c r="AP17" i="12"/>
  <c r="AM39" i="12"/>
  <c r="AM37" i="12"/>
  <c r="AM36" i="12"/>
  <c r="AM35" i="12"/>
  <c r="AM32" i="12"/>
  <c r="AM30" i="12"/>
  <c r="AM29" i="12"/>
  <c r="AM28" i="12"/>
  <c r="AM31" i="12" s="1"/>
  <c r="AM33" i="12" s="1"/>
  <c r="AM25" i="12"/>
  <c r="AM24" i="12"/>
  <c r="AM23" i="12"/>
  <c r="AM21" i="12"/>
  <c r="AM20" i="12"/>
  <c r="AM19" i="12"/>
  <c r="AM16" i="12"/>
  <c r="AM15" i="12"/>
  <c r="AM14" i="12"/>
  <c r="AM17" i="12" s="1"/>
  <c r="AO39" i="12"/>
  <c r="AO37" i="12"/>
  <c r="AO36" i="12"/>
  <c r="AO35" i="12"/>
  <c r="AO32" i="12"/>
  <c r="AO30" i="12"/>
  <c r="AO29" i="12"/>
  <c r="AO28" i="12"/>
  <c r="AO25" i="12"/>
  <c r="AO24" i="12"/>
  <c r="AO23" i="12"/>
  <c r="AO21" i="12"/>
  <c r="AO20" i="12"/>
  <c r="AO19" i="12"/>
  <c r="AO16" i="12"/>
  <c r="AO15" i="12"/>
  <c r="AO14" i="12"/>
  <c r="AW40" i="12"/>
  <c r="AW38" i="12"/>
  <c r="AW36" i="12"/>
  <c r="AW37" i="12"/>
  <c r="AW33" i="12"/>
  <c r="AW39" i="12"/>
  <c r="AW35" i="12"/>
  <c r="AW32" i="12"/>
  <c r="AW31" i="12"/>
  <c r="AW29" i="12"/>
  <c r="AW30" i="12"/>
  <c r="AW28" i="12"/>
  <c r="AW26" i="12"/>
  <c r="AW24" i="12"/>
  <c r="AW25" i="12"/>
  <c r="AW23" i="12"/>
  <c r="AW22" i="12"/>
  <c r="AW20" i="12"/>
  <c r="AW21" i="12"/>
  <c r="AW19" i="12"/>
  <c r="AW17" i="12"/>
  <c r="AW15" i="12"/>
  <c r="AW16" i="12"/>
  <c r="AW14" i="12"/>
  <c r="AU40" i="12"/>
  <c r="AU39" i="12"/>
  <c r="AU38" i="12"/>
  <c r="AU36" i="12"/>
  <c r="AU37" i="12"/>
  <c r="AU35" i="12"/>
  <c r="AU33" i="12"/>
  <c r="AU32" i="12"/>
  <c r="AU31" i="12"/>
  <c r="AU29" i="12"/>
  <c r="AU30" i="12"/>
  <c r="AU28" i="12"/>
  <c r="AU26" i="12"/>
  <c r="AU24" i="12"/>
  <c r="AU25" i="12"/>
  <c r="AU23" i="12"/>
  <c r="AU22" i="12"/>
  <c r="AU20" i="12"/>
  <c r="AU21" i="12"/>
  <c r="AU19" i="12"/>
  <c r="AU17" i="12"/>
  <c r="AU15" i="12"/>
  <c r="AU16" i="12"/>
  <c r="AU14" i="12"/>
  <c r="AL38" i="12"/>
  <c r="AL40" i="12" s="1"/>
  <c r="AL31" i="12"/>
  <c r="AL33" i="12" s="1"/>
  <c r="AL22" i="12"/>
  <c r="AL26" i="12" s="1"/>
  <c r="AL17" i="12"/>
  <c r="AS38" i="12"/>
  <c r="AS40" i="12" s="1"/>
  <c r="AS31" i="12"/>
  <c r="AS33" i="12" s="1"/>
  <c r="AS22" i="12"/>
  <c r="AS26" i="12" s="1"/>
  <c r="AS17" i="12"/>
  <c r="AN38" i="12"/>
  <c r="AN40" i="12" s="1"/>
  <c r="AN31" i="12"/>
  <c r="AN33" i="12" s="1"/>
  <c r="AN22" i="12"/>
  <c r="AN26" i="12" s="1"/>
  <c r="AN17" i="12"/>
  <c r="AT38" i="12"/>
  <c r="AT40" i="12" s="1"/>
  <c r="AT31" i="12"/>
  <c r="AT33" i="12" s="1"/>
  <c r="AT22" i="12"/>
  <c r="AT26" i="12" s="1"/>
  <c r="AT17" i="12"/>
  <c r="AV17" i="12"/>
  <c r="AV40" i="12"/>
  <c r="AV38" i="12"/>
  <c r="AV33" i="12"/>
  <c r="AV31" i="12"/>
  <c r="AV26" i="12"/>
  <c r="AV22" i="12"/>
  <c r="V4" i="9"/>
  <c r="J143" i="1"/>
  <c r="J142" i="1"/>
  <c r="I143" i="1"/>
  <c r="I142" i="1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C15" i="9"/>
  <c r="D13" i="9"/>
  <c r="E13" i="9"/>
  <c r="F13" i="9"/>
  <c r="G13" i="9"/>
  <c r="H13" i="9"/>
  <c r="H12" i="9" s="1"/>
  <c r="I13" i="9"/>
  <c r="I12" i="9" s="1"/>
  <c r="J13" i="9"/>
  <c r="J12" i="9" s="1"/>
  <c r="K13" i="9"/>
  <c r="K12" i="9" s="1"/>
  <c r="L13" i="9"/>
  <c r="L12" i="9" s="1"/>
  <c r="M13" i="9"/>
  <c r="M12" i="9" s="1"/>
  <c r="N13" i="9"/>
  <c r="N12" i="9" s="1"/>
  <c r="O13" i="9"/>
  <c r="P12" i="9" s="1"/>
  <c r="P13" i="9"/>
  <c r="Q13" i="9"/>
  <c r="C13" i="9"/>
  <c r="D10" i="9"/>
  <c r="E10" i="9"/>
  <c r="F10" i="9"/>
  <c r="G10" i="9"/>
  <c r="H10" i="9"/>
  <c r="I10" i="9"/>
  <c r="J10" i="9"/>
  <c r="K10" i="9"/>
  <c r="L10" i="9"/>
  <c r="M10" i="9"/>
  <c r="M9" i="9" s="1"/>
  <c r="N10" i="9"/>
  <c r="O10" i="9"/>
  <c r="P10" i="9"/>
  <c r="Q10" i="9"/>
  <c r="C10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C7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C5" i="9"/>
  <c r="Q12" i="9"/>
  <c r="G12" i="9"/>
  <c r="F12" i="9"/>
  <c r="E12" i="9"/>
  <c r="D12" i="9"/>
  <c r="H9" i="9"/>
  <c r="P9" i="9"/>
  <c r="G9" i="9"/>
  <c r="F9" i="9"/>
  <c r="F17" i="9" s="1"/>
  <c r="D9" i="9"/>
  <c r="E4" i="9"/>
  <c r="F4" i="9" s="1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D4" i="9"/>
  <c r="I3" i="9"/>
  <c r="J3" i="9" s="1"/>
  <c r="K3" i="9" s="1"/>
  <c r="L3" i="9" s="1"/>
  <c r="M3" i="9" s="1"/>
  <c r="N3" i="9" s="1"/>
  <c r="O3" i="9" s="1"/>
  <c r="P3" i="9" s="1"/>
  <c r="Q3" i="9" s="1"/>
  <c r="CU49" i="26" l="1"/>
  <c r="DB26" i="26"/>
  <c r="DB35" i="26"/>
  <c r="CX48" i="26"/>
  <c r="CX40" i="26"/>
  <c r="CV49" i="26"/>
  <c r="DD18" i="26"/>
  <c r="DD25" i="26"/>
  <c r="DD24" i="26"/>
  <c r="DF17" i="26"/>
  <c r="DG29" i="26"/>
  <c r="DG31" i="26" s="1"/>
  <c r="CV50" i="26"/>
  <c r="CV58" i="26" s="1"/>
  <c r="CV53" i="26"/>
  <c r="DH23" i="26"/>
  <c r="DH21" i="26"/>
  <c r="DJ13" i="26"/>
  <c r="DL13" i="26" s="1"/>
  <c r="DL16" i="26" s="1"/>
  <c r="DH19" i="26"/>
  <c r="DI13" i="26"/>
  <c r="DI15" i="26" s="1"/>
  <c r="DA39" i="26"/>
  <c r="DA36" i="26"/>
  <c r="DG22" i="26"/>
  <c r="CS53" i="26"/>
  <c r="CS50" i="26"/>
  <c r="DG34" i="26"/>
  <c r="CU50" i="26"/>
  <c r="CU55" i="26" s="1"/>
  <c r="DJ32" i="26"/>
  <c r="DK32" i="26" s="1"/>
  <c r="DH34" i="26"/>
  <c r="DI32" i="26"/>
  <c r="CW56" i="26"/>
  <c r="CW52" i="26"/>
  <c r="CW49" i="26"/>
  <c r="DE18" i="26"/>
  <c r="DE25" i="26"/>
  <c r="CZ39" i="26"/>
  <c r="CZ36" i="26"/>
  <c r="CY39" i="26"/>
  <c r="CY36" i="26"/>
  <c r="CQ62" i="26"/>
  <c r="CQ63" i="26" s="1"/>
  <c r="CQ59" i="26"/>
  <c r="CQ61" i="26"/>
  <c r="DF31" i="26"/>
  <c r="DH29" i="26"/>
  <c r="CR55" i="26"/>
  <c r="CR58" i="26"/>
  <c r="DC26" i="26"/>
  <c r="DC35" i="26"/>
  <c r="DG19" i="26"/>
  <c r="BE29" i="5"/>
  <c r="BC29" i="5"/>
  <c r="BF29" i="5"/>
  <c r="BG29" i="5" s="1"/>
  <c r="O44" i="15"/>
  <c r="O37" i="15"/>
  <c r="O26" i="15"/>
  <c r="O30" i="15" s="1"/>
  <c r="O19" i="15"/>
  <c r="S44" i="15"/>
  <c r="Q44" i="15"/>
  <c r="Q37" i="15"/>
  <c r="Q26" i="15"/>
  <c r="Q30" i="15" s="1"/>
  <c r="T44" i="15"/>
  <c r="T37" i="15"/>
  <c r="T26" i="15"/>
  <c r="T30" i="15" s="1"/>
  <c r="S26" i="15"/>
  <c r="S30" i="15" s="1"/>
  <c r="S19" i="15"/>
  <c r="T19" i="15"/>
  <c r="Y19" i="15"/>
  <c r="W44" i="15"/>
  <c r="W37" i="15"/>
  <c r="W26" i="15"/>
  <c r="W30" i="15" s="1"/>
  <c r="W19" i="15"/>
  <c r="Y37" i="15"/>
  <c r="Y26" i="15"/>
  <c r="Y30" i="15" s="1"/>
  <c r="AA44" i="15"/>
  <c r="AB44" i="15"/>
  <c r="AA37" i="15"/>
  <c r="AB37" i="15"/>
  <c r="AA26" i="15"/>
  <c r="AA30" i="15" s="1"/>
  <c r="AB26" i="15"/>
  <c r="AB30" i="15" s="1"/>
  <c r="AB19" i="15"/>
  <c r="AE44" i="15"/>
  <c r="AE37" i="15"/>
  <c r="AE26" i="15"/>
  <c r="AE30" i="15" s="1"/>
  <c r="AJ19" i="15"/>
  <c r="AJ44" i="15"/>
  <c r="AG44" i="15"/>
  <c r="AG37" i="15"/>
  <c r="AG26" i="15"/>
  <c r="AG30" i="15" s="1"/>
  <c r="AJ37" i="15"/>
  <c r="AI37" i="15"/>
  <c r="AI26" i="15"/>
  <c r="AI30" i="15" s="1"/>
  <c r="AJ26" i="15"/>
  <c r="AJ30" i="15" s="1"/>
  <c r="L31" i="12"/>
  <c r="L33" i="12" s="1"/>
  <c r="K22" i="12"/>
  <c r="K26" i="12" s="1"/>
  <c r="L22" i="12"/>
  <c r="L26" i="12" s="1"/>
  <c r="K38" i="12"/>
  <c r="K40" i="12" s="1"/>
  <c r="L38" i="12"/>
  <c r="L40" i="12" s="1"/>
  <c r="K33" i="12"/>
  <c r="O31" i="12"/>
  <c r="O33" i="12" s="1"/>
  <c r="O22" i="12"/>
  <c r="O26" i="12" s="1"/>
  <c r="O17" i="12"/>
  <c r="Q38" i="12"/>
  <c r="Q40" i="12" s="1"/>
  <c r="Q31" i="12"/>
  <c r="Q33" i="12" s="1"/>
  <c r="Q26" i="12"/>
  <c r="Q17" i="12"/>
  <c r="S38" i="12"/>
  <c r="S40" i="12" s="1"/>
  <c r="T38" i="12"/>
  <c r="T40" i="12" s="1"/>
  <c r="S31" i="12"/>
  <c r="S33" i="12" s="1"/>
  <c r="T31" i="12"/>
  <c r="T33" i="12" s="1"/>
  <c r="T22" i="12"/>
  <c r="T26" i="12" s="1"/>
  <c r="S22" i="12"/>
  <c r="S26" i="12" s="1"/>
  <c r="T17" i="12"/>
  <c r="S17" i="12"/>
  <c r="AB33" i="12"/>
  <c r="W22" i="12"/>
  <c r="W17" i="12"/>
  <c r="W38" i="12"/>
  <c r="W40" i="12" s="1"/>
  <c r="W26" i="12"/>
  <c r="Y22" i="12"/>
  <c r="Y26" i="12" s="1"/>
  <c r="Y17" i="12"/>
  <c r="Y38" i="12"/>
  <c r="Y40" i="12" s="1"/>
  <c r="Y31" i="12"/>
  <c r="Y33" i="12" s="1"/>
  <c r="AA26" i="12"/>
  <c r="AB22" i="12"/>
  <c r="AB26" i="12" s="1"/>
  <c r="AA17" i="12"/>
  <c r="AB17" i="12"/>
  <c r="AA38" i="12"/>
  <c r="AA40" i="12" s="1"/>
  <c r="AB38" i="12"/>
  <c r="AB40" i="12" s="1"/>
  <c r="AA33" i="12"/>
  <c r="AJ33" i="12"/>
  <c r="AG22" i="12"/>
  <c r="AG26" i="12" s="1"/>
  <c r="AE31" i="12"/>
  <c r="AE33" i="12" s="1"/>
  <c r="AJ22" i="12"/>
  <c r="AJ26" i="12" s="1"/>
  <c r="AE17" i="12"/>
  <c r="AG17" i="12"/>
  <c r="AJ17" i="12"/>
  <c r="AG38" i="12"/>
  <c r="AG40" i="12" s="1"/>
  <c r="AG31" i="12"/>
  <c r="AG33" i="12" s="1"/>
  <c r="AI22" i="12"/>
  <c r="AI26" i="12" s="1"/>
  <c r="AJ38" i="12"/>
  <c r="AJ40" i="12" s="1"/>
  <c r="AI38" i="12"/>
  <c r="AI40" i="12" s="1"/>
  <c r="AI33" i="12"/>
  <c r="AI17" i="12"/>
  <c r="AO38" i="12"/>
  <c r="AO40" i="12" s="1"/>
  <c r="AR38" i="12"/>
  <c r="AR40" i="12" s="1"/>
  <c r="AM38" i="12"/>
  <c r="AM40" i="12" s="1"/>
  <c r="AO31" i="12"/>
  <c r="AO33" i="12" s="1"/>
  <c r="AM22" i="12"/>
  <c r="AM26" i="12" s="1"/>
  <c r="AO22" i="12"/>
  <c r="AO17" i="12"/>
  <c r="AR17" i="12"/>
  <c r="AO26" i="12"/>
  <c r="G17" i="9"/>
  <c r="O12" i="9"/>
  <c r="N9" i="9"/>
  <c r="N17" i="9" s="1"/>
  <c r="N18" i="9" s="1"/>
  <c r="L9" i="9"/>
  <c r="K9" i="9"/>
  <c r="J9" i="9"/>
  <c r="J17" i="9" s="1"/>
  <c r="J18" i="9" s="1"/>
  <c r="I9" i="9"/>
  <c r="I17" i="9" s="1"/>
  <c r="I18" i="9" s="1"/>
  <c r="H17" i="9"/>
  <c r="H18" i="9" s="1"/>
  <c r="K17" i="9"/>
  <c r="K18" i="9"/>
  <c r="L17" i="9"/>
  <c r="L18" i="9" s="1"/>
  <c r="M17" i="9"/>
  <c r="M18" i="9" s="1"/>
  <c r="O9" i="9"/>
  <c r="O17" i="9" s="1"/>
  <c r="O18" i="9" s="1"/>
  <c r="E9" i="9"/>
  <c r="E17" i="9" s="1"/>
  <c r="Q9" i="9"/>
  <c r="Q17" i="9" s="1"/>
  <c r="D17" i="9"/>
  <c r="P17" i="9"/>
  <c r="P18" i="9" s="1"/>
  <c r="C9" i="9"/>
  <c r="C17" i="9" s="1"/>
  <c r="DG17" i="26" l="1"/>
  <c r="DG20" i="26"/>
  <c r="DM32" i="26"/>
  <c r="DJ34" i="26"/>
  <c r="DL32" i="26"/>
  <c r="DL34" i="26" s="1"/>
  <c r="DJ23" i="26"/>
  <c r="DK23" i="26" s="1"/>
  <c r="DJ21" i="26"/>
  <c r="DL21" i="26" s="1"/>
  <c r="DL22" i="26" s="1"/>
  <c r="DJ19" i="26"/>
  <c r="DJ17" i="26" s="1"/>
  <c r="DJ18" i="26" s="1"/>
  <c r="DM13" i="26"/>
  <c r="DJ25" i="26"/>
  <c r="DK13" i="26"/>
  <c r="DC36" i="26"/>
  <c r="DC39" i="26"/>
  <c r="DI21" i="26"/>
  <c r="DI22" i="26" s="1"/>
  <c r="DI23" i="26"/>
  <c r="CV51" i="26"/>
  <c r="CV55" i="26"/>
  <c r="CW50" i="26"/>
  <c r="DA48" i="26"/>
  <c r="DA40" i="26"/>
  <c r="DF18" i="26"/>
  <c r="DF25" i="26"/>
  <c r="DD35" i="26"/>
  <c r="DD26" i="26"/>
  <c r="DH17" i="26"/>
  <c r="DI19" i="26"/>
  <c r="CY48" i="26"/>
  <c r="CY40" i="26"/>
  <c r="CV62" i="26"/>
  <c r="CV63" i="26" s="1"/>
  <c r="CV59" i="26"/>
  <c r="CZ48" i="26"/>
  <c r="CZ40" i="26"/>
  <c r="DE26" i="26"/>
  <c r="DE35" i="26"/>
  <c r="CR59" i="26"/>
  <c r="CR62" i="26"/>
  <c r="CR63" i="26" s="1"/>
  <c r="CS51" i="26"/>
  <c r="CS55" i="26"/>
  <c r="CS58" i="26"/>
  <c r="CX56" i="26"/>
  <c r="CX52" i="26"/>
  <c r="CX49" i="26"/>
  <c r="DB39" i="26"/>
  <c r="DB36" i="26"/>
  <c r="DJ29" i="26"/>
  <c r="DK29" i="26" s="1"/>
  <c r="DH31" i="26"/>
  <c r="CU58" i="26"/>
  <c r="DI29" i="26"/>
  <c r="DI31" i="26" s="1"/>
  <c r="BI29" i="5"/>
  <c r="BH29" i="5"/>
  <c r="Q18" i="9"/>
  <c r="DK34" i="26" l="1"/>
  <c r="DK15" i="26"/>
  <c r="CX50" i="26"/>
  <c r="CX55" i="26" s="1"/>
  <c r="DK31" i="26"/>
  <c r="DL19" i="26"/>
  <c r="DL23" i="26"/>
  <c r="DL29" i="26"/>
  <c r="DL31" i="26" s="1"/>
  <c r="DH18" i="26"/>
  <c r="DH25" i="26"/>
  <c r="DE36" i="26"/>
  <c r="DE39" i="26"/>
  <c r="DL20" i="26"/>
  <c r="DD36" i="26"/>
  <c r="DD39" i="26"/>
  <c r="DB40" i="26"/>
  <c r="DB48" i="26"/>
  <c r="CY56" i="26"/>
  <c r="DK21" i="26"/>
  <c r="DK22" i="26" s="1"/>
  <c r="CY49" i="26"/>
  <c r="CW55" i="26"/>
  <c r="CW58" i="26"/>
  <c r="DG18" i="26"/>
  <c r="DG25" i="26"/>
  <c r="DG24" i="26"/>
  <c r="DJ26" i="26"/>
  <c r="DJ35" i="26"/>
  <c r="DN13" i="26"/>
  <c r="DO13" i="26" s="1"/>
  <c r="DO15" i="26" s="1"/>
  <c r="DM21" i="26"/>
  <c r="DM23" i="26"/>
  <c r="DM19" i="26"/>
  <c r="DK19" i="26"/>
  <c r="DM29" i="26"/>
  <c r="DJ31" i="26"/>
  <c r="DF26" i="26"/>
  <c r="DF35" i="26"/>
  <c r="CZ52" i="26"/>
  <c r="CZ49" i="26"/>
  <c r="CZ56" i="26"/>
  <c r="DA49" i="26"/>
  <c r="DM34" i="26"/>
  <c r="DN32" i="26"/>
  <c r="CY52" i="26"/>
  <c r="DC48" i="26"/>
  <c r="DC40" i="26"/>
  <c r="CS59" i="26"/>
  <c r="CS62" i="26"/>
  <c r="CS63" i="26" s="1"/>
  <c r="CU59" i="26"/>
  <c r="CU62" i="26"/>
  <c r="CU63" i="26" s="1"/>
  <c r="DI17" i="26"/>
  <c r="DI20" i="26"/>
  <c r="DK28" i="26"/>
  <c r="BJ29" i="5"/>
  <c r="BL29" i="5" s="1"/>
  <c r="J93" i="1"/>
  <c r="K94" i="8"/>
  <c r="L94" i="8"/>
  <c r="M94" i="8"/>
  <c r="N94" i="8"/>
  <c r="O94" i="8"/>
  <c r="P94" i="8"/>
  <c r="Q94" i="8"/>
  <c r="R94" i="8"/>
  <c r="S94" i="8"/>
  <c r="J94" i="8"/>
  <c r="J92" i="1"/>
  <c r="J91" i="1"/>
  <c r="K87" i="8"/>
  <c r="L87" i="8"/>
  <c r="M87" i="8"/>
  <c r="N87" i="8"/>
  <c r="O87" i="8"/>
  <c r="P87" i="8"/>
  <c r="Q87" i="8"/>
  <c r="R87" i="8"/>
  <c r="S87" i="8"/>
  <c r="J87" i="8"/>
  <c r="K84" i="8"/>
  <c r="L84" i="8"/>
  <c r="M84" i="8"/>
  <c r="N84" i="8"/>
  <c r="O84" i="8"/>
  <c r="P84" i="8"/>
  <c r="Q84" i="8"/>
  <c r="R84" i="8"/>
  <c r="S84" i="8"/>
  <c r="J84" i="8"/>
  <c r="K81" i="8"/>
  <c r="L81" i="8"/>
  <c r="M81" i="8"/>
  <c r="N81" i="8"/>
  <c r="O81" i="8"/>
  <c r="P81" i="8"/>
  <c r="Q81" i="8"/>
  <c r="R81" i="8"/>
  <c r="S81" i="8"/>
  <c r="J81" i="8"/>
  <c r="J79" i="1"/>
  <c r="P76" i="8"/>
  <c r="Q76" i="8"/>
  <c r="R76" i="8"/>
  <c r="S76" i="8"/>
  <c r="K76" i="8"/>
  <c r="L76" i="8"/>
  <c r="M76" i="8"/>
  <c r="N76" i="8"/>
  <c r="O76" i="8"/>
  <c r="J76" i="8"/>
  <c r="H34" i="8"/>
  <c r="L39" i="8"/>
  <c r="M39" i="8"/>
  <c r="N39" i="8"/>
  <c r="O39" i="8"/>
  <c r="P39" i="8"/>
  <c r="Q39" i="8"/>
  <c r="R39" i="8"/>
  <c r="S39" i="8"/>
  <c r="K37" i="8"/>
  <c r="L37" i="8"/>
  <c r="J37" i="8"/>
  <c r="J33" i="8"/>
  <c r="J33" i="1"/>
  <c r="G143" i="8"/>
  <c r="H143" i="8"/>
  <c r="I143" i="8"/>
  <c r="F143" i="8"/>
  <c r="G141" i="8"/>
  <c r="H141" i="8"/>
  <c r="I141" i="8"/>
  <c r="F141" i="8"/>
  <c r="G139" i="8"/>
  <c r="H139" i="8"/>
  <c r="I139" i="8"/>
  <c r="F139" i="8"/>
  <c r="G133" i="8"/>
  <c r="H133" i="8"/>
  <c r="I133" i="8"/>
  <c r="F133" i="8"/>
  <c r="G124" i="8"/>
  <c r="H124" i="8"/>
  <c r="I124" i="8"/>
  <c r="F124" i="8"/>
  <c r="G123" i="8"/>
  <c r="H123" i="8"/>
  <c r="I123" i="8"/>
  <c r="F123" i="8"/>
  <c r="G116" i="8"/>
  <c r="H116" i="8"/>
  <c r="I116" i="8"/>
  <c r="F116" i="8"/>
  <c r="H110" i="8"/>
  <c r="I110" i="8"/>
  <c r="G110" i="8"/>
  <c r="F110" i="8"/>
  <c r="F107" i="8"/>
  <c r="G107" i="8"/>
  <c r="H107" i="8"/>
  <c r="I107" i="8"/>
  <c r="G95" i="8"/>
  <c r="H95" i="8"/>
  <c r="I95" i="8"/>
  <c r="F95" i="8"/>
  <c r="G89" i="8"/>
  <c r="H89" i="8"/>
  <c r="I89" i="8"/>
  <c r="F89" i="8"/>
  <c r="G88" i="8"/>
  <c r="H88" i="8"/>
  <c r="I88" i="8"/>
  <c r="F88" i="8"/>
  <c r="G82" i="8"/>
  <c r="H82" i="8"/>
  <c r="I82" i="8"/>
  <c r="F82" i="8"/>
  <c r="G80" i="8"/>
  <c r="H80" i="8"/>
  <c r="I80" i="8"/>
  <c r="F80" i="8"/>
  <c r="G76" i="8"/>
  <c r="H76" i="8"/>
  <c r="I76" i="8"/>
  <c r="F76" i="8"/>
  <c r="G40" i="8"/>
  <c r="E209" i="8"/>
  <c r="F209" i="8"/>
  <c r="G209" i="8"/>
  <c r="H209" i="8"/>
  <c r="I209" i="8"/>
  <c r="J209" i="8"/>
  <c r="K209" i="8"/>
  <c r="L209" i="8"/>
  <c r="M209" i="8"/>
  <c r="N209" i="8"/>
  <c r="N211" i="8" s="1"/>
  <c r="O209" i="8"/>
  <c r="O211" i="8" s="1"/>
  <c r="P209" i="8"/>
  <c r="P211" i="8" s="1"/>
  <c r="Q209" i="8"/>
  <c r="R209" i="8"/>
  <c r="S209" i="8"/>
  <c r="E211" i="8"/>
  <c r="F211" i="8"/>
  <c r="G211" i="8"/>
  <c r="H211" i="8"/>
  <c r="I211" i="8"/>
  <c r="J211" i="8"/>
  <c r="K211" i="8"/>
  <c r="L211" i="8"/>
  <c r="M211" i="8"/>
  <c r="Q211" i="8"/>
  <c r="R211" i="8"/>
  <c r="S211" i="8"/>
  <c r="E60" i="8"/>
  <c r="F60" i="8"/>
  <c r="G60" i="8"/>
  <c r="H60" i="8"/>
  <c r="I60" i="8"/>
  <c r="AC64" i="7"/>
  <c r="X147" i="8"/>
  <c r="I51" i="8"/>
  <c r="H51" i="8"/>
  <c r="G51" i="8"/>
  <c r="F51" i="8"/>
  <c r="E51" i="8"/>
  <c r="I46" i="8"/>
  <c r="H46" i="8"/>
  <c r="G46" i="8"/>
  <c r="F46" i="8"/>
  <c r="E46" i="8"/>
  <c r="K41" i="8"/>
  <c r="L41" i="8" s="1"/>
  <c r="M41" i="8" s="1"/>
  <c r="N41" i="8" s="1"/>
  <c r="O41" i="8" s="1"/>
  <c r="P41" i="8" s="1"/>
  <c r="Q41" i="8" s="1"/>
  <c r="R41" i="8" s="1"/>
  <c r="S41" i="8" s="1"/>
  <c r="I40" i="8"/>
  <c r="H40" i="8"/>
  <c r="F40" i="8"/>
  <c r="I38" i="8"/>
  <c r="H38" i="8"/>
  <c r="G38" i="8"/>
  <c r="F38" i="8"/>
  <c r="G34" i="8"/>
  <c r="F34" i="8"/>
  <c r="I30" i="8"/>
  <c r="H30" i="8"/>
  <c r="G30" i="8"/>
  <c r="F30" i="8"/>
  <c r="E30" i="8"/>
  <c r="I29" i="8"/>
  <c r="H29" i="8"/>
  <c r="G29" i="8"/>
  <c r="F29" i="8"/>
  <c r="J28" i="8"/>
  <c r="I27" i="8"/>
  <c r="H27" i="8"/>
  <c r="G27" i="8"/>
  <c r="F27" i="8"/>
  <c r="E27" i="8"/>
  <c r="I26" i="8"/>
  <c r="H26" i="8"/>
  <c r="G26" i="8"/>
  <c r="F26" i="8"/>
  <c r="J25" i="8"/>
  <c r="J27" i="8" s="1"/>
  <c r="I22" i="8"/>
  <c r="H22" i="8"/>
  <c r="G22" i="8"/>
  <c r="F22" i="8"/>
  <c r="E22" i="8"/>
  <c r="I20" i="8"/>
  <c r="H20" i="8"/>
  <c r="G20" i="8"/>
  <c r="F20" i="8"/>
  <c r="E20" i="8"/>
  <c r="I18" i="8"/>
  <c r="H18" i="8"/>
  <c r="G18" i="8"/>
  <c r="F18" i="8"/>
  <c r="E18" i="8"/>
  <c r="I15" i="8"/>
  <c r="H15" i="8"/>
  <c r="G15" i="8"/>
  <c r="G23" i="8" s="1"/>
  <c r="F15" i="8"/>
  <c r="F23" i="8" s="1"/>
  <c r="E15" i="8"/>
  <c r="E23" i="8" s="1"/>
  <c r="E31" i="8" s="1"/>
  <c r="E35" i="8" s="1"/>
  <c r="I14" i="8"/>
  <c r="H14" i="8"/>
  <c r="G14" i="8"/>
  <c r="F14" i="8"/>
  <c r="J13" i="8"/>
  <c r="J21" i="8" s="1"/>
  <c r="AY88" i="6"/>
  <c r="AY85" i="6"/>
  <c r="AY83" i="6"/>
  <c r="DL17" i="26" l="1"/>
  <c r="DL24" i="26" s="1"/>
  <c r="CX58" i="26"/>
  <c r="CX62" i="26" s="1"/>
  <c r="CX63" i="26" s="1"/>
  <c r="DN29" i="26"/>
  <c r="DO29" i="26" s="1"/>
  <c r="DO31" i="26" s="1"/>
  <c r="DM31" i="26"/>
  <c r="DG26" i="26"/>
  <c r="DG35" i="26"/>
  <c r="CW62" i="26"/>
  <c r="CW63" i="26" s="1"/>
  <c r="CW59" i="26"/>
  <c r="DM17" i="26"/>
  <c r="CZ50" i="26"/>
  <c r="DA52" i="26"/>
  <c r="DH26" i="26"/>
  <c r="DH35" i="26"/>
  <c r="DF39" i="26"/>
  <c r="DF36" i="26"/>
  <c r="DN23" i="26"/>
  <c r="DN19" i="26"/>
  <c r="DP13" i="26"/>
  <c r="DN21" i="26"/>
  <c r="CY57" i="26"/>
  <c r="DI18" i="26"/>
  <c r="DI25" i="26"/>
  <c r="DK17" i="26"/>
  <c r="DK20" i="26"/>
  <c r="DE48" i="26"/>
  <c r="DE40" i="26"/>
  <c r="DA56" i="26"/>
  <c r="CY53" i="26"/>
  <c r="CY50" i="26"/>
  <c r="DJ36" i="26"/>
  <c r="DJ39" i="26"/>
  <c r="DB52" i="26"/>
  <c r="DB56" i="26"/>
  <c r="DD56" i="26" s="1"/>
  <c r="DB49" i="26"/>
  <c r="DN34" i="26"/>
  <c r="DP32" i="26"/>
  <c r="DQ32" i="26" s="1"/>
  <c r="DD48" i="26"/>
  <c r="DD40" i="26"/>
  <c r="DO32" i="26"/>
  <c r="DO34" i="26" s="1"/>
  <c r="DI24" i="26"/>
  <c r="DL18" i="26"/>
  <c r="DL25" i="26"/>
  <c r="DC49" i="26"/>
  <c r="BK29" i="5"/>
  <c r="BN29" i="5"/>
  <c r="BQ29" i="5" s="1"/>
  <c r="BM29" i="5"/>
  <c r="E32" i="8"/>
  <c r="E24" i="8"/>
  <c r="G16" i="8"/>
  <c r="H23" i="8"/>
  <c r="H24" i="8" s="1"/>
  <c r="H16" i="8"/>
  <c r="E36" i="8"/>
  <c r="E44" i="8"/>
  <c r="E47" i="8" s="1"/>
  <c r="K25" i="8"/>
  <c r="H31" i="8"/>
  <c r="I23" i="8"/>
  <c r="I16" i="8"/>
  <c r="J19" i="8"/>
  <c r="J17" i="8"/>
  <c r="K13" i="8"/>
  <c r="F31" i="8"/>
  <c r="F24" i="8"/>
  <c r="J30" i="8"/>
  <c r="G24" i="8"/>
  <c r="G31" i="8"/>
  <c r="K28" i="8"/>
  <c r="E16" i="8"/>
  <c r="F16" i="8"/>
  <c r="AA143" i="7"/>
  <c r="AA137" i="7"/>
  <c r="AA119" i="7"/>
  <c r="AA128" i="7" s="1"/>
  <c r="AA145" i="7" s="1"/>
  <c r="AA99" i="7"/>
  <c r="AA111" i="7" s="1"/>
  <c r="AA92" i="7"/>
  <c r="AA86" i="7"/>
  <c r="AA80" i="7"/>
  <c r="AA93" i="7" s="1"/>
  <c r="AA114" i="7" s="1"/>
  <c r="AA147" i="7" s="1"/>
  <c r="AE143" i="7"/>
  <c r="AE137" i="7"/>
  <c r="AE127" i="7"/>
  <c r="AE119" i="7"/>
  <c r="AE99" i="7"/>
  <c r="AE111" i="7" s="1"/>
  <c r="AE92" i="7"/>
  <c r="AE86" i="7"/>
  <c r="AE80" i="7"/>
  <c r="AE93" i="7" s="1"/>
  <c r="AI99" i="7"/>
  <c r="AI143" i="7"/>
  <c r="AI137" i="7"/>
  <c r="AI119" i="7"/>
  <c r="AI128" i="7" s="1"/>
  <c r="AI111" i="7"/>
  <c r="AI80" i="7"/>
  <c r="AI93" i="7" s="1"/>
  <c r="AI114" i="7" s="1"/>
  <c r="AM137" i="7"/>
  <c r="AM111" i="7"/>
  <c r="AM114" i="7" s="1"/>
  <c r="AQ137" i="7"/>
  <c r="AU137" i="7"/>
  <c r="P64" i="7"/>
  <c r="V20" i="7"/>
  <c r="AA13" i="7"/>
  <c r="AA127" i="7" s="1"/>
  <c r="AA19" i="7"/>
  <c r="AA20" i="7" s="1"/>
  <c r="AA21" i="7"/>
  <c r="AA23" i="7"/>
  <c r="AA27" i="7"/>
  <c r="AA30" i="7"/>
  <c r="AA35" i="7"/>
  <c r="AA39" i="7"/>
  <c r="AA41" i="7"/>
  <c r="AA50" i="7"/>
  <c r="AQ13" i="7"/>
  <c r="AL55" i="7"/>
  <c r="AN55" i="7"/>
  <c r="AU203" i="7"/>
  <c r="AQ203" i="7"/>
  <c r="AQ207" i="7" s="1"/>
  <c r="AM203" i="7"/>
  <c r="AM207" i="7" s="1"/>
  <c r="AI203" i="7"/>
  <c r="AI207" i="7" s="1"/>
  <c r="AU192" i="7"/>
  <c r="AM192" i="7"/>
  <c r="AI192" i="7"/>
  <c r="AU187" i="7"/>
  <c r="AQ187" i="7"/>
  <c r="AQ194" i="7" s="1"/>
  <c r="AM187" i="7"/>
  <c r="AI187" i="7"/>
  <c r="AU166" i="7"/>
  <c r="AQ166" i="7"/>
  <c r="AM166" i="7"/>
  <c r="AI166" i="7"/>
  <c r="AU163" i="7"/>
  <c r="AQ163" i="7"/>
  <c r="AM163" i="7"/>
  <c r="AI163" i="7"/>
  <c r="AU158" i="7"/>
  <c r="AQ158" i="7"/>
  <c r="AM158" i="7"/>
  <c r="AI158" i="7"/>
  <c r="AU143" i="7"/>
  <c r="AQ143" i="7"/>
  <c r="AM143" i="7"/>
  <c r="W143" i="7"/>
  <c r="S143" i="7"/>
  <c r="O143" i="7"/>
  <c r="K143" i="7"/>
  <c r="W137" i="7"/>
  <c r="S137" i="7"/>
  <c r="O137" i="7"/>
  <c r="K137" i="7"/>
  <c r="AU119" i="7"/>
  <c r="AQ119" i="7"/>
  <c r="AQ128" i="7" s="1"/>
  <c r="AQ145" i="7" s="1"/>
  <c r="AM119" i="7"/>
  <c r="W119" i="7"/>
  <c r="W128" i="7" s="1"/>
  <c r="S119" i="7"/>
  <c r="O119" i="7"/>
  <c r="K119" i="7"/>
  <c r="O111" i="7"/>
  <c r="K111" i="7"/>
  <c r="AU99" i="7"/>
  <c r="AU111" i="7" s="1"/>
  <c r="AQ99" i="7"/>
  <c r="AQ111" i="7" s="1"/>
  <c r="AM99" i="7"/>
  <c r="W99" i="7"/>
  <c r="S99" i="7"/>
  <c r="S111" i="7" s="1"/>
  <c r="O99" i="7"/>
  <c r="K99" i="7"/>
  <c r="AU80" i="7"/>
  <c r="AU93" i="7" s="1"/>
  <c r="AQ80" i="7"/>
  <c r="AQ93" i="7" s="1"/>
  <c r="AM80" i="7"/>
  <c r="W80" i="7"/>
  <c r="S80" i="7"/>
  <c r="S93" i="7" s="1"/>
  <c r="O80" i="7"/>
  <c r="K80" i="7"/>
  <c r="K93" i="7" s="1"/>
  <c r="AV64" i="7"/>
  <c r="AT64" i="7"/>
  <c r="AS64" i="7"/>
  <c r="AP64" i="7"/>
  <c r="AN64" i="7"/>
  <c r="AL64" i="7"/>
  <c r="AK64" i="7"/>
  <c r="AH64" i="7"/>
  <c r="AF64" i="7"/>
  <c r="AD64" i="7"/>
  <c r="Z64" i="7"/>
  <c r="X64" i="7"/>
  <c r="V64" i="7"/>
  <c r="U64" i="7"/>
  <c r="R64" i="7"/>
  <c r="N64" i="7"/>
  <c r="M64" i="7"/>
  <c r="J64" i="7"/>
  <c r="H64" i="7"/>
  <c r="F64" i="7"/>
  <c r="E64" i="7"/>
  <c r="DT59" i="7"/>
  <c r="DS59" i="7"/>
  <c r="DQ59" i="7"/>
  <c r="DL59" i="7"/>
  <c r="DK59" i="7"/>
  <c r="DI59" i="7"/>
  <c r="DD59" i="7"/>
  <c r="DC59" i="7"/>
  <c r="DA59" i="7"/>
  <c r="CV59" i="7"/>
  <c r="CU59" i="7"/>
  <c r="CS59" i="7"/>
  <c r="CN59" i="7"/>
  <c r="CM59" i="7"/>
  <c r="CK59" i="7"/>
  <c r="CF59" i="7"/>
  <c r="CE59" i="7"/>
  <c r="CC59" i="7"/>
  <c r="BX59" i="7"/>
  <c r="BW59" i="7"/>
  <c r="BU59" i="7"/>
  <c r="BP59" i="7"/>
  <c r="BO59" i="7"/>
  <c r="BM59" i="7"/>
  <c r="BH59" i="7"/>
  <c r="BG59" i="7"/>
  <c r="BE59" i="7"/>
  <c r="AY59" i="7"/>
  <c r="DT58" i="7"/>
  <c r="DS58" i="7"/>
  <c r="DQ58" i="7"/>
  <c r="DO58" i="7"/>
  <c r="DL58" i="7"/>
  <c r="DK58" i="7"/>
  <c r="DI58" i="7"/>
  <c r="DG58" i="7"/>
  <c r="DD58" i="7"/>
  <c r="DC58" i="7"/>
  <c r="DA58" i="7"/>
  <c r="CY58" i="7"/>
  <c r="CV58" i="7"/>
  <c r="CU58" i="7"/>
  <c r="CS58" i="7"/>
  <c r="CQ58" i="7"/>
  <c r="CN58" i="7"/>
  <c r="CM58" i="7"/>
  <c r="CK58" i="7"/>
  <c r="CI58" i="7"/>
  <c r="CF58" i="7"/>
  <c r="CE58" i="7"/>
  <c r="CC58" i="7"/>
  <c r="CA58" i="7"/>
  <c r="BX58" i="7"/>
  <c r="BW58" i="7"/>
  <c r="BU58" i="7"/>
  <c r="BS58" i="7"/>
  <c r="BP58" i="7"/>
  <c r="BO58" i="7"/>
  <c r="BM58" i="7"/>
  <c r="BK58" i="7"/>
  <c r="BH58" i="7"/>
  <c r="BG58" i="7"/>
  <c r="BE58" i="7"/>
  <c r="BC58" i="7"/>
  <c r="AZ58" i="7"/>
  <c r="AY58" i="7"/>
  <c r="AW58" i="7"/>
  <c r="AU58" i="7"/>
  <c r="AR58" i="7"/>
  <c r="AQ58" i="7"/>
  <c r="AO58" i="7"/>
  <c r="AM58" i="7"/>
  <c r="AJ58" i="7"/>
  <c r="AI58" i="7"/>
  <c r="AG58" i="7"/>
  <c r="AE58" i="7"/>
  <c r="AB58" i="7"/>
  <c r="AA58" i="7"/>
  <c r="Y58" i="7"/>
  <c r="W58" i="7"/>
  <c r="T58" i="7"/>
  <c r="S58" i="7"/>
  <c r="Q58" i="7"/>
  <c r="O58" i="7"/>
  <c r="L58" i="7"/>
  <c r="K58" i="7"/>
  <c r="I58" i="7"/>
  <c r="G58" i="7"/>
  <c r="AV55" i="7"/>
  <c r="AT55" i="7"/>
  <c r="AK55" i="7"/>
  <c r="AD55" i="7"/>
  <c r="AC55" i="7"/>
  <c r="V55" i="7"/>
  <c r="U55" i="7"/>
  <c r="N55" i="7"/>
  <c r="M55" i="7"/>
  <c r="F55" i="7"/>
  <c r="E55" i="7"/>
  <c r="DT54" i="7"/>
  <c r="DS54" i="7"/>
  <c r="DQ54" i="7"/>
  <c r="DO54" i="7"/>
  <c r="DL54" i="7"/>
  <c r="DK54" i="7"/>
  <c r="DI54" i="7"/>
  <c r="DG54" i="7"/>
  <c r="DD54" i="7"/>
  <c r="DC54" i="7"/>
  <c r="DA54" i="7"/>
  <c r="CY54" i="7"/>
  <c r="CV54" i="7"/>
  <c r="CU54" i="7"/>
  <c r="CS54" i="7"/>
  <c r="CQ54" i="7"/>
  <c r="CN54" i="7"/>
  <c r="CM54" i="7"/>
  <c r="CK54" i="7"/>
  <c r="CI54" i="7"/>
  <c r="CF54" i="7"/>
  <c r="CE54" i="7"/>
  <c r="CC54" i="7"/>
  <c r="CA54" i="7"/>
  <c r="BX54" i="7"/>
  <c r="BW54" i="7"/>
  <c r="BU54" i="7"/>
  <c r="BS54" i="7"/>
  <c r="BP54" i="7"/>
  <c r="BO54" i="7"/>
  <c r="BM54" i="7"/>
  <c r="BK54" i="7"/>
  <c r="BH54" i="7"/>
  <c r="BG54" i="7"/>
  <c r="BE54" i="7"/>
  <c r="BC54" i="7"/>
  <c r="AZ54" i="7"/>
  <c r="AY54" i="7"/>
  <c r="AW54" i="7"/>
  <c r="AU54" i="7"/>
  <c r="AR54" i="7"/>
  <c r="AQ54" i="7"/>
  <c r="AO54" i="7"/>
  <c r="AM54" i="7"/>
  <c r="AJ54" i="7"/>
  <c r="AI54" i="7"/>
  <c r="AG54" i="7"/>
  <c r="AE54" i="7"/>
  <c r="AB54" i="7"/>
  <c r="AA54" i="7"/>
  <c r="Y54" i="7"/>
  <c r="W54" i="7"/>
  <c r="T54" i="7"/>
  <c r="S54" i="7"/>
  <c r="Q54" i="7"/>
  <c r="O54" i="7"/>
  <c r="L54" i="7"/>
  <c r="K54" i="7"/>
  <c r="I54" i="7"/>
  <c r="G54" i="7"/>
  <c r="AS53" i="7"/>
  <c r="AP53" i="7"/>
  <c r="AN53" i="7"/>
  <c r="AL53" i="7"/>
  <c r="AK53" i="7"/>
  <c r="AH53" i="7"/>
  <c r="AF53" i="7"/>
  <c r="AD53" i="7"/>
  <c r="AC53" i="7"/>
  <c r="Z53" i="7"/>
  <c r="X53" i="7"/>
  <c r="V53" i="7"/>
  <c r="U53" i="7"/>
  <c r="R53" i="7"/>
  <c r="P53" i="7"/>
  <c r="N53" i="7"/>
  <c r="M53" i="7"/>
  <c r="J53" i="7"/>
  <c r="H53" i="7"/>
  <c r="F53" i="7"/>
  <c r="E53" i="7"/>
  <c r="AW52" i="7"/>
  <c r="AU52" i="7"/>
  <c r="AW50" i="7"/>
  <c r="AU50" i="7"/>
  <c r="AR50" i="7"/>
  <c r="AQ50" i="7"/>
  <c r="AQ53" i="7" s="1"/>
  <c r="AO50" i="7"/>
  <c r="AM50" i="7"/>
  <c r="AJ50" i="7"/>
  <c r="AI50" i="7"/>
  <c r="AG50" i="7"/>
  <c r="AE50" i="7"/>
  <c r="AB50" i="7"/>
  <c r="Y50" i="7"/>
  <c r="W50" i="7"/>
  <c r="T50" i="7"/>
  <c r="S50" i="7"/>
  <c r="Q50" i="7"/>
  <c r="O50" i="7"/>
  <c r="L50" i="7"/>
  <c r="K50" i="7"/>
  <c r="I50" i="7"/>
  <c r="G50" i="7"/>
  <c r="AV48" i="7"/>
  <c r="AV53" i="7" s="1"/>
  <c r="AT48" i="7"/>
  <c r="AS48" i="7"/>
  <c r="AP48" i="7"/>
  <c r="AB48" i="7"/>
  <c r="AB53" i="7" s="1"/>
  <c r="AA48" i="7"/>
  <c r="AA53" i="7" s="1"/>
  <c r="Y48" i="7"/>
  <c r="W48" i="7"/>
  <c r="W53" i="7" s="1"/>
  <c r="T48" i="7"/>
  <c r="T53" i="7" s="1"/>
  <c r="S48" i="7"/>
  <c r="S53" i="7" s="1"/>
  <c r="Q48" i="7"/>
  <c r="O48" i="7"/>
  <c r="O53" i="7" s="1"/>
  <c r="L48" i="7"/>
  <c r="L53" i="7" s="1"/>
  <c r="K48" i="7"/>
  <c r="I48" i="7"/>
  <c r="I53" i="7" s="1"/>
  <c r="G48" i="7"/>
  <c r="DT45" i="7"/>
  <c r="DS45" i="7"/>
  <c r="DQ45" i="7"/>
  <c r="DO45" i="7"/>
  <c r="DL45" i="7"/>
  <c r="DK45" i="7"/>
  <c r="DI45" i="7"/>
  <c r="DG45" i="7"/>
  <c r="DD45" i="7"/>
  <c r="DC45" i="7"/>
  <c r="DA45" i="7"/>
  <c r="CY45" i="7"/>
  <c r="CV45" i="7"/>
  <c r="CU45" i="7"/>
  <c r="CS45" i="7"/>
  <c r="CQ45" i="7"/>
  <c r="CN45" i="7"/>
  <c r="CM45" i="7"/>
  <c r="CK45" i="7"/>
  <c r="CI45" i="7"/>
  <c r="CF45" i="7"/>
  <c r="CE45" i="7"/>
  <c r="CC45" i="7"/>
  <c r="CA45" i="7"/>
  <c r="BX45" i="7"/>
  <c r="BW45" i="7"/>
  <c r="BU45" i="7"/>
  <c r="BS45" i="7"/>
  <c r="BP45" i="7"/>
  <c r="BO45" i="7"/>
  <c r="BM45" i="7"/>
  <c r="BK45" i="7"/>
  <c r="BH45" i="7"/>
  <c r="BG45" i="7"/>
  <c r="BE45" i="7"/>
  <c r="BC45" i="7"/>
  <c r="AZ45" i="7"/>
  <c r="AY45" i="7"/>
  <c r="AW45" i="7"/>
  <c r="AU45" i="7"/>
  <c r="AR45" i="7"/>
  <c r="AQ45" i="7"/>
  <c r="AO45" i="7"/>
  <c r="AM45" i="7"/>
  <c r="AJ45" i="7"/>
  <c r="AI45" i="7"/>
  <c r="AG45" i="7"/>
  <c r="AE45" i="7"/>
  <c r="AB45" i="7"/>
  <c r="AA45" i="7"/>
  <c r="Y45" i="7"/>
  <c r="W45" i="7"/>
  <c r="T45" i="7"/>
  <c r="S45" i="7"/>
  <c r="Q45" i="7"/>
  <c r="O45" i="7"/>
  <c r="L45" i="7"/>
  <c r="K45" i="7"/>
  <c r="I45" i="7"/>
  <c r="G45" i="7"/>
  <c r="DT44" i="7"/>
  <c r="DS44" i="7"/>
  <c r="DQ44" i="7"/>
  <c r="DO44" i="7"/>
  <c r="DL44" i="7"/>
  <c r="DK44" i="7"/>
  <c r="DI44" i="7"/>
  <c r="DG44" i="7"/>
  <c r="DD44" i="7"/>
  <c r="DC44" i="7"/>
  <c r="DA44" i="7"/>
  <c r="CY44" i="7"/>
  <c r="CV44" i="7"/>
  <c r="CU44" i="7"/>
  <c r="CS44" i="7"/>
  <c r="CQ44" i="7"/>
  <c r="CN44" i="7"/>
  <c r="CM44" i="7"/>
  <c r="CK44" i="7"/>
  <c r="CI44" i="7"/>
  <c r="CF44" i="7"/>
  <c r="CE44" i="7"/>
  <c r="CC44" i="7"/>
  <c r="CA44" i="7"/>
  <c r="BX44" i="7"/>
  <c r="BW44" i="7"/>
  <c r="BU44" i="7"/>
  <c r="BS44" i="7"/>
  <c r="BP44" i="7"/>
  <c r="BO44" i="7"/>
  <c r="BM44" i="7"/>
  <c r="BK44" i="7"/>
  <c r="BH44" i="7"/>
  <c r="BG44" i="7"/>
  <c r="BE44" i="7"/>
  <c r="BC44" i="7"/>
  <c r="AZ44" i="7"/>
  <c r="AY44" i="7"/>
  <c r="AW44" i="7"/>
  <c r="AU44" i="7"/>
  <c r="AR44" i="7"/>
  <c r="AQ44" i="7"/>
  <c r="AO44" i="7"/>
  <c r="AM44" i="7"/>
  <c r="AJ44" i="7"/>
  <c r="AI44" i="7"/>
  <c r="AG44" i="7"/>
  <c r="AE44" i="7"/>
  <c r="AB44" i="7"/>
  <c r="AA44" i="7"/>
  <c r="Y44" i="7"/>
  <c r="W44" i="7"/>
  <c r="T44" i="7"/>
  <c r="S44" i="7"/>
  <c r="Q44" i="7"/>
  <c r="O44" i="7"/>
  <c r="L44" i="7"/>
  <c r="K44" i="7"/>
  <c r="I44" i="7"/>
  <c r="G44" i="7"/>
  <c r="DT43" i="7"/>
  <c r="DS43" i="7"/>
  <c r="DQ43" i="7"/>
  <c r="DO43" i="7"/>
  <c r="DL43" i="7"/>
  <c r="DK43" i="7"/>
  <c r="DI43" i="7"/>
  <c r="DG43" i="7"/>
  <c r="DD43" i="7"/>
  <c r="DC43" i="7"/>
  <c r="DA43" i="7"/>
  <c r="CY43" i="7"/>
  <c r="CV43" i="7"/>
  <c r="CU43" i="7"/>
  <c r="CS43" i="7"/>
  <c r="CQ43" i="7"/>
  <c r="CN43" i="7"/>
  <c r="CM43" i="7"/>
  <c r="CK43" i="7"/>
  <c r="CI43" i="7"/>
  <c r="CF43" i="7"/>
  <c r="CE43" i="7"/>
  <c r="CC43" i="7"/>
  <c r="CA43" i="7"/>
  <c r="BX43" i="7"/>
  <c r="BW43" i="7"/>
  <c r="BU43" i="7"/>
  <c r="BS43" i="7"/>
  <c r="BP43" i="7"/>
  <c r="BO43" i="7"/>
  <c r="BM43" i="7"/>
  <c r="BK43" i="7"/>
  <c r="BH43" i="7"/>
  <c r="BG43" i="7"/>
  <c r="BE43" i="7"/>
  <c r="BC43" i="7"/>
  <c r="AZ43" i="7"/>
  <c r="AY43" i="7"/>
  <c r="AW43" i="7"/>
  <c r="AU43" i="7"/>
  <c r="AR43" i="7"/>
  <c r="AQ43" i="7"/>
  <c r="AO43" i="7"/>
  <c r="AM43" i="7"/>
  <c r="AJ43" i="7"/>
  <c r="AI43" i="7"/>
  <c r="AG43" i="7"/>
  <c r="AE43" i="7"/>
  <c r="AB43" i="7"/>
  <c r="AA43" i="7"/>
  <c r="Y43" i="7"/>
  <c r="W43" i="7"/>
  <c r="T43" i="7"/>
  <c r="S43" i="7"/>
  <c r="Q43" i="7"/>
  <c r="O43" i="7"/>
  <c r="L43" i="7"/>
  <c r="K43" i="7"/>
  <c r="I43" i="7"/>
  <c r="G43" i="7"/>
  <c r="DT41" i="7"/>
  <c r="DS41" i="7"/>
  <c r="DQ41" i="7"/>
  <c r="DO41" i="7"/>
  <c r="DL41" i="7"/>
  <c r="DK41" i="7"/>
  <c r="DI41" i="7"/>
  <c r="DG41" i="7"/>
  <c r="DD41" i="7"/>
  <c r="DC41" i="7"/>
  <c r="DA41" i="7"/>
  <c r="CY41" i="7"/>
  <c r="CV41" i="7"/>
  <c r="CU41" i="7"/>
  <c r="CS41" i="7"/>
  <c r="CQ41" i="7"/>
  <c r="CN41" i="7"/>
  <c r="CM41" i="7"/>
  <c r="CK41" i="7"/>
  <c r="CI41" i="7"/>
  <c r="CF41" i="7"/>
  <c r="CE41" i="7"/>
  <c r="CC41" i="7"/>
  <c r="CA41" i="7"/>
  <c r="BX41" i="7"/>
  <c r="BW41" i="7"/>
  <c r="BU41" i="7"/>
  <c r="BS41" i="7"/>
  <c r="BP41" i="7"/>
  <c r="BO41" i="7"/>
  <c r="BM41" i="7"/>
  <c r="BK41" i="7"/>
  <c r="BH41" i="7"/>
  <c r="BG41" i="7"/>
  <c r="BE41" i="7"/>
  <c r="BC41" i="7"/>
  <c r="AZ41" i="7"/>
  <c r="AY41" i="7"/>
  <c r="AW41" i="7"/>
  <c r="AU41" i="7"/>
  <c r="AR41" i="7"/>
  <c r="AQ41" i="7"/>
  <c r="AO41" i="7"/>
  <c r="AM41" i="7"/>
  <c r="AJ41" i="7"/>
  <c r="AI41" i="7"/>
  <c r="AG41" i="7"/>
  <c r="AE41" i="7"/>
  <c r="AB41" i="7"/>
  <c r="Y41" i="7"/>
  <c r="W41" i="7"/>
  <c r="T41" i="7"/>
  <c r="S41" i="7"/>
  <c r="Q41" i="7"/>
  <c r="O41" i="7"/>
  <c r="L41" i="7"/>
  <c r="K41" i="7"/>
  <c r="I41" i="7"/>
  <c r="G41" i="7"/>
  <c r="DT39" i="7"/>
  <c r="DS39" i="7"/>
  <c r="DQ39" i="7"/>
  <c r="DO39" i="7"/>
  <c r="DL39" i="7"/>
  <c r="DK39" i="7"/>
  <c r="DI39" i="7"/>
  <c r="DG39" i="7"/>
  <c r="DD39" i="7"/>
  <c r="DC39" i="7"/>
  <c r="DA39" i="7"/>
  <c r="CY39" i="7"/>
  <c r="CV39" i="7"/>
  <c r="CU39" i="7"/>
  <c r="CS39" i="7"/>
  <c r="CQ39" i="7"/>
  <c r="CN39" i="7"/>
  <c r="CM39" i="7"/>
  <c r="CK39" i="7"/>
  <c r="CI39" i="7"/>
  <c r="CF39" i="7"/>
  <c r="CE39" i="7"/>
  <c r="CC39" i="7"/>
  <c r="CA39" i="7"/>
  <c r="BX39" i="7"/>
  <c r="BW39" i="7"/>
  <c r="BU39" i="7"/>
  <c r="BS39" i="7"/>
  <c r="BP39" i="7"/>
  <c r="BO39" i="7"/>
  <c r="BM39" i="7"/>
  <c r="BK39" i="7"/>
  <c r="BH39" i="7"/>
  <c r="BG39" i="7"/>
  <c r="BE39" i="7"/>
  <c r="BC39" i="7"/>
  <c r="AZ39" i="7"/>
  <c r="AY39" i="7"/>
  <c r="AW39" i="7"/>
  <c r="AU39" i="7"/>
  <c r="AR39" i="7"/>
  <c r="AQ39" i="7"/>
  <c r="AO39" i="7"/>
  <c r="AM39" i="7"/>
  <c r="AJ39" i="7"/>
  <c r="AI39" i="7"/>
  <c r="AG39" i="7"/>
  <c r="AE39" i="7"/>
  <c r="AB39" i="7"/>
  <c r="Y39" i="7"/>
  <c r="W39" i="7"/>
  <c r="T39" i="7"/>
  <c r="S39" i="7"/>
  <c r="Q39" i="7"/>
  <c r="O39" i="7"/>
  <c r="L39" i="7"/>
  <c r="K39" i="7"/>
  <c r="I39" i="7"/>
  <c r="G39" i="7"/>
  <c r="DT35" i="7"/>
  <c r="DS35" i="7"/>
  <c r="DQ35" i="7"/>
  <c r="DO35" i="7"/>
  <c r="DL35" i="7"/>
  <c r="DK35" i="7"/>
  <c r="DI35" i="7"/>
  <c r="DG35" i="7"/>
  <c r="DD35" i="7"/>
  <c r="DC35" i="7"/>
  <c r="DA35" i="7"/>
  <c r="CY35" i="7"/>
  <c r="CV35" i="7"/>
  <c r="CU35" i="7"/>
  <c r="CS35" i="7"/>
  <c r="CQ35" i="7"/>
  <c r="CN35" i="7"/>
  <c r="CM35" i="7"/>
  <c r="CK35" i="7"/>
  <c r="CI35" i="7"/>
  <c r="CF35" i="7"/>
  <c r="CE35" i="7"/>
  <c r="CC35" i="7"/>
  <c r="CA35" i="7"/>
  <c r="BX35" i="7"/>
  <c r="BW35" i="7"/>
  <c r="BU35" i="7"/>
  <c r="BS35" i="7"/>
  <c r="BP35" i="7"/>
  <c r="BO35" i="7"/>
  <c r="BM35" i="7"/>
  <c r="BK35" i="7"/>
  <c r="BH35" i="7"/>
  <c r="BG35" i="7"/>
  <c r="BE35" i="7"/>
  <c r="BC35" i="7"/>
  <c r="AZ35" i="7"/>
  <c r="AY35" i="7"/>
  <c r="AW35" i="7"/>
  <c r="AU35" i="7"/>
  <c r="AR35" i="7"/>
  <c r="AQ35" i="7"/>
  <c r="AO35" i="7"/>
  <c r="AM35" i="7"/>
  <c r="AJ35" i="7"/>
  <c r="AI35" i="7"/>
  <c r="AG35" i="7"/>
  <c r="AE35" i="7"/>
  <c r="AB35" i="7"/>
  <c r="Y35" i="7"/>
  <c r="W35" i="7"/>
  <c r="T35" i="7"/>
  <c r="S35" i="7"/>
  <c r="Q35" i="7"/>
  <c r="O35" i="7"/>
  <c r="L35" i="7"/>
  <c r="K35" i="7"/>
  <c r="I35" i="7"/>
  <c r="G35" i="7"/>
  <c r="AV32" i="7"/>
  <c r="AT32" i="7"/>
  <c r="AS32" i="7"/>
  <c r="AP32" i="7"/>
  <c r="AN32" i="7"/>
  <c r="AL32" i="7"/>
  <c r="AK32" i="7"/>
  <c r="AH32" i="7"/>
  <c r="AF32" i="7"/>
  <c r="AD32" i="7"/>
  <c r="AC32" i="7"/>
  <c r="Z32" i="7"/>
  <c r="X32" i="7"/>
  <c r="V32" i="7"/>
  <c r="U32" i="7"/>
  <c r="R32" i="7"/>
  <c r="P32" i="7"/>
  <c r="N32" i="7"/>
  <c r="M32" i="7"/>
  <c r="J32" i="7"/>
  <c r="H32" i="7"/>
  <c r="F32" i="7"/>
  <c r="E32" i="7"/>
  <c r="AV31" i="7"/>
  <c r="AT31" i="7"/>
  <c r="AP31" i="7"/>
  <c r="AL31" i="7"/>
  <c r="AH31" i="7"/>
  <c r="AD31" i="7"/>
  <c r="Z31" i="7"/>
  <c r="V31" i="7"/>
  <c r="R31" i="7"/>
  <c r="N31" i="7"/>
  <c r="J31" i="7"/>
  <c r="F31" i="7"/>
  <c r="AX30" i="7"/>
  <c r="AW30" i="7"/>
  <c r="AU30" i="7"/>
  <c r="AR30" i="7"/>
  <c r="AQ30" i="7"/>
  <c r="AO30" i="7"/>
  <c r="AM30" i="7"/>
  <c r="AJ30" i="7"/>
  <c r="AI30" i="7"/>
  <c r="AG30" i="7"/>
  <c r="AE30" i="7"/>
  <c r="AB30" i="7"/>
  <c r="Y30" i="7"/>
  <c r="W30" i="7"/>
  <c r="T30" i="7"/>
  <c r="S30" i="7"/>
  <c r="Q30" i="7"/>
  <c r="O30" i="7"/>
  <c r="L30" i="7"/>
  <c r="K30" i="7"/>
  <c r="I30" i="7"/>
  <c r="G30" i="7"/>
  <c r="AV29" i="7"/>
  <c r="AT29" i="7"/>
  <c r="AS29" i="7"/>
  <c r="AP29" i="7"/>
  <c r="AN29" i="7"/>
  <c r="AL29" i="7"/>
  <c r="AK29" i="7"/>
  <c r="AH29" i="7"/>
  <c r="AF29" i="7"/>
  <c r="AD29" i="7"/>
  <c r="AC29" i="7"/>
  <c r="Z29" i="7"/>
  <c r="X29" i="7"/>
  <c r="V29" i="7"/>
  <c r="U29" i="7"/>
  <c r="R29" i="7"/>
  <c r="P29" i="7"/>
  <c r="N29" i="7"/>
  <c r="M29" i="7"/>
  <c r="J29" i="7"/>
  <c r="H29" i="7"/>
  <c r="F29" i="7"/>
  <c r="E29" i="7"/>
  <c r="AV28" i="7"/>
  <c r="AT28" i="7"/>
  <c r="AP28" i="7"/>
  <c r="AL28" i="7"/>
  <c r="AH28" i="7"/>
  <c r="AD28" i="7"/>
  <c r="Z28" i="7"/>
  <c r="V28" i="7"/>
  <c r="R28" i="7"/>
  <c r="N28" i="7"/>
  <c r="J28" i="7"/>
  <c r="F28" i="7"/>
  <c r="AX27" i="7"/>
  <c r="AY27" i="7" s="1"/>
  <c r="AW27" i="7"/>
  <c r="AU27" i="7"/>
  <c r="AR27" i="7"/>
  <c r="AQ27" i="7"/>
  <c r="AO27" i="7"/>
  <c r="AM27" i="7"/>
  <c r="AJ27" i="7"/>
  <c r="AI27" i="7"/>
  <c r="AG27" i="7"/>
  <c r="AE27" i="7"/>
  <c r="AB27" i="7"/>
  <c r="Y27" i="7"/>
  <c r="W27" i="7"/>
  <c r="T27" i="7"/>
  <c r="S27" i="7"/>
  <c r="Q27" i="7"/>
  <c r="O27" i="7"/>
  <c r="L27" i="7"/>
  <c r="K27" i="7"/>
  <c r="I27" i="7"/>
  <c r="G27" i="7"/>
  <c r="AW23" i="7"/>
  <c r="AU23" i="7"/>
  <c r="AR23" i="7"/>
  <c r="AQ23" i="7"/>
  <c r="AO23" i="7"/>
  <c r="AM23" i="7"/>
  <c r="AJ23" i="7"/>
  <c r="AI23" i="7"/>
  <c r="AG23" i="7"/>
  <c r="AE23" i="7"/>
  <c r="AB23" i="7"/>
  <c r="Y23" i="7"/>
  <c r="W23" i="7"/>
  <c r="T23" i="7"/>
  <c r="S23" i="7"/>
  <c r="Q23" i="7"/>
  <c r="O23" i="7"/>
  <c r="L23" i="7"/>
  <c r="K23" i="7"/>
  <c r="I23" i="7"/>
  <c r="G23" i="7"/>
  <c r="AV22" i="7"/>
  <c r="AT22" i="7"/>
  <c r="AS22" i="7"/>
  <c r="AP22" i="7"/>
  <c r="AN22" i="7"/>
  <c r="AL22" i="7"/>
  <c r="AK22" i="7"/>
  <c r="AH22" i="7"/>
  <c r="AF22" i="7"/>
  <c r="AD22" i="7"/>
  <c r="AC22" i="7"/>
  <c r="Z22" i="7"/>
  <c r="X22" i="7"/>
  <c r="V22" i="7"/>
  <c r="U22" i="7"/>
  <c r="R22" i="7"/>
  <c r="P22" i="7"/>
  <c r="N22" i="7"/>
  <c r="M22" i="7"/>
  <c r="J22" i="7"/>
  <c r="H22" i="7"/>
  <c r="F22" i="7"/>
  <c r="E22" i="7"/>
  <c r="AW21" i="7"/>
  <c r="AU21" i="7"/>
  <c r="AR21" i="7"/>
  <c r="AQ21" i="7"/>
  <c r="AO21" i="7"/>
  <c r="AM21" i="7"/>
  <c r="AJ21" i="7"/>
  <c r="AI21" i="7"/>
  <c r="AG21" i="7"/>
  <c r="AE21" i="7"/>
  <c r="AB21" i="7"/>
  <c r="Y21" i="7"/>
  <c r="W21" i="7"/>
  <c r="T21" i="7"/>
  <c r="S21" i="7"/>
  <c r="Q21" i="7"/>
  <c r="O21" i="7"/>
  <c r="L21" i="7"/>
  <c r="K21" i="7"/>
  <c r="I21" i="7"/>
  <c r="G21" i="7"/>
  <c r="AV20" i="7"/>
  <c r="AT20" i="7"/>
  <c r="AS20" i="7"/>
  <c r="AP20" i="7"/>
  <c r="AN20" i="7"/>
  <c r="AL20" i="7"/>
  <c r="AK20" i="7"/>
  <c r="AH20" i="7"/>
  <c r="AF20" i="7"/>
  <c r="AD20" i="7"/>
  <c r="AC20" i="7"/>
  <c r="Z20" i="7"/>
  <c r="X20" i="7"/>
  <c r="U20" i="7"/>
  <c r="R20" i="7"/>
  <c r="P20" i="7"/>
  <c r="N20" i="7"/>
  <c r="M20" i="7"/>
  <c r="J20" i="7"/>
  <c r="H20" i="7"/>
  <c r="F20" i="7"/>
  <c r="E20" i="7"/>
  <c r="AW19" i="7"/>
  <c r="AU19" i="7"/>
  <c r="AR19" i="7"/>
  <c r="AQ19" i="7"/>
  <c r="AO19" i="7"/>
  <c r="AM19" i="7"/>
  <c r="AJ19" i="7"/>
  <c r="AI19" i="7"/>
  <c r="AG19" i="7"/>
  <c r="AE19" i="7"/>
  <c r="AB19" i="7"/>
  <c r="Y19" i="7"/>
  <c r="W19" i="7"/>
  <c r="T19" i="7"/>
  <c r="S19" i="7"/>
  <c r="Q19" i="7"/>
  <c r="O19" i="7"/>
  <c r="L19" i="7"/>
  <c r="K19" i="7"/>
  <c r="I19" i="7"/>
  <c r="G19" i="7"/>
  <c r="AV17" i="7"/>
  <c r="AV25" i="7" s="1"/>
  <c r="AT17" i="7"/>
  <c r="AT25" i="7" s="1"/>
  <c r="AT33" i="7" s="1"/>
  <c r="AT34" i="7" s="1"/>
  <c r="AS17" i="7"/>
  <c r="AS18" i="7" s="1"/>
  <c r="AP17" i="7"/>
  <c r="AP18" i="7" s="1"/>
  <c r="AN17" i="7"/>
  <c r="AL17" i="7"/>
  <c r="AL18" i="7" s="1"/>
  <c r="AK17" i="7"/>
  <c r="AH17" i="7"/>
  <c r="AH18" i="7" s="1"/>
  <c r="AF17" i="7"/>
  <c r="AF24" i="7" s="1"/>
  <c r="AD17" i="7"/>
  <c r="AD18" i="7" s="1"/>
  <c r="AC17" i="7"/>
  <c r="AC25" i="7" s="1"/>
  <c r="Z17" i="7"/>
  <c r="X17" i="7"/>
  <c r="V17" i="7"/>
  <c r="V18" i="7" s="1"/>
  <c r="U17" i="7"/>
  <c r="U25" i="7" s="1"/>
  <c r="U26" i="7" s="1"/>
  <c r="R17" i="7"/>
  <c r="R24" i="7" s="1"/>
  <c r="P17" i="7"/>
  <c r="P25" i="7" s="1"/>
  <c r="N17" i="7"/>
  <c r="N18" i="7" s="1"/>
  <c r="M17" i="7"/>
  <c r="M25" i="7" s="1"/>
  <c r="M26" i="7" s="1"/>
  <c r="J17" i="7"/>
  <c r="J18" i="7" s="1"/>
  <c r="H17" i="7"/>
  <c r="F17" i="7"/>
  <c r="F18" i="7" s="1"/>
  <c r="E17" i="7"/>
  <c r="E25" i="7" s="1"/>
  <c r="AV14" i="7"/>
  <c r="AT14" i="7"/>
  <c r="AS14" i="7"/>
  <c r="AP14" i="7"/>
  <c r="AN14" i="7"/>
  <c r="AL14" i="7"/>
  <c r="AK14" i="7"/>
  <c r="AH14" i="7"/>
  <c r="AF14" i="7"/>
  <c r="AD14" i="7"/>
  <c r="AC14" i="7"/>
  <c r="Z14" i="7"/>
  <c r="X14" i="7"/>
  <c r="V14" i="7"/>
  <c r="U14" i="7"/>
  <c r="R14" i="7"/>
  <c r="P14" i="7"/>
  <c r="N14" i="7"/>
  <c r="M14" i="7"/>
  <c r="H14" i="7"/>
  <c r="F14" i="7"/>
  <c r="AX13" i="7"/>
  <c r="AX19" i="7" s="1"/>
  <c r="AW13" i="7"/>
  <c r="AU13" i="7"/>
  <c r="AR13" i="7"/>
  <c r="AO13" i="7"/>
  <c r="AM13" i="7"/>
  <c r="AJ13" i="7"/>
  <c r="AI13" i="7"/>
  <c r="AI127" i="7" s="1"/>
  <c r="AG13" i="7"/>
  <c r="AE13" i="7"/>
  <c r="AB13" i="7"/>
  <c r="Y13" i="7"/>
  <c r="W13" i="7"/>
  <c r="T13" i="7"/>
  <c r="S13" i="7"/>
  <c r="Q13" i="7"/>
  <c r="Q22" i="7" s="1"/>
  <c r="O13" i="7"/>
  <c r="L13" i="7"/>
  <c r="K13" i="7"/>
  <c r="I13" i="7"/>
  <c r="G13" i="7"/>
  <c r="AI197" i="6"/>
  <c r="AI201" i="6" s="1"/>
  <c r="AM181" i="6"/>
  <c r="AI181" i="6"/>
  <c r="AI186" i="6"/>
  <c r="AI160" i="6"/>
  <c r="AI157" i="6"/>
  <c r="AI152" i="6"/>
  <c r="AM201" i="6"/>
  <c r="AQ181" i="6"/>
  <c r="AQ188" i="6" s="1"/>
  <c r="AM160" i="6"/>
  <c r="AQ160" i="6"/>
  <c r="AQ152" i="6"/>
  <c r="AQ197" i="6"/>
  <c r="AQ201" i="6" s="1"/>
  <c r="AM157" i="6"/>
  <c r="AM152" i="6"/>
  <c r="AM197" i="6"/>
  <c r="AU193" i="6"/>
  <c r="AM186" i="6"/>
  <c r="AQ157" i="6"/>
  <c r="AU197" i="6"/>
  <c r="AU186" i="6"/>
  <c r="AU181" i="6"/>
  <c r="AU160" i="6"/>
  <c r="AU157" i="6"/>
  <c r="AU152" i="6"/>
  <c r="W137" i="6"/>
  <c r="W131" i="6"/>
  <c r="W115" i="6"/>
  <c r="W124" i="6" s="1"/>
  <c r="W98" i="6"/>
  <c r="W108" i="6" s="1"/>
  <c r="W80" i="6"/>
  <c r="W93" i="6" s="1"/>
  <c r="S137" i="6"/>
  <c r="S131" i="6"/>
  <c r="S115" i="6"/>
  <c r="S124" i="6" s="1"/>
  <c r="S98" i="6"/>
  <c r="S108" i="6" s="1"/>
  <c r="S80" i="6"/>
  <c r="S93" i="6" s="1"/>
  <c r="O137" i="6"/>
  <c r="O131" i="6"/>
  <c r="O115" i="6"/>
  <c r="O124" i="6" s="1"/>
  <c r="O98" i="6"/>
  <c r="O108" i="6" s="1"/>
  <c r="O80" i="6"/>
  <c r="O93" i="6" s="1"/>
  <c r="K137" i="6"/>
  <c r="K131" i="6"/>
  <c r="K115" i="6"/>
  <c r="K124" i="6" s="1"/>
  <c r="K98" i="6"/>
  <c r="K108" i="6" s="1"/>
  <c r="K80" i="6"/>
  <c r="K93" i="6" s="1"/>
  <c r="J209" i="1"/>
  <c r="K209" i="1"/>
  <c r="L209" i="1"/>
  <c r="M209" i="1"/>
  <c r="N209" i="1"/>
  <c r="O209" i="1"/>
  <c r="P209" i="1"/>
  <c r="Q209" i="1"/>
  <c r="R209" i="1"/>
  <c r="S209" i="1"/>
  <c r="J192" i="1"/>
  <c r="K192" i="1"/>
  <c r="L192" i="1"/>
  <c r="M192" i="1"/>
  <c r="N192" i="1"/>
  <c r="O192" i="1"/>
  <c r="P192" i="1"/>
  <c r="Q192" i="1"/>
  <c r="R192" i="1"/>
  <c r="S192" i="1"/>
  <c r="K180" i="1"/>
  <c r="L180" i="1"/>
  <c r="M180" i="1"/>
  <c r="N180" i="1"/>
  <c r="O180" i="1"/>
  <c r="P180" i="1"/>
  <c r="Q180" i="1"/>
  <c r="R180" i="1"/>
  <c r="S180" i="1"/>
  <c r="E181" i="1"/>
  <c r="J180" i="1"/>
  <c r="F181" i="1"/>
  <c r="G181" i="1"/>
  <c r="H181" i="1"/>
  <c r="I181" i="1"/>
  <c r="K158" i="1"/>
  <c r="L158" i="1"/>
  <c r="M158" i="1"/>
  <c r="N158" i="1"/>
  <c r="O158" i="1"/>
  <c r="P158" i="1"/>
  <c r="Q158" i="1"/>
  <c r="R158" i="1"/>
  <c r="S158" i="1"/>
  <c r="K121" i="1"/>
  <c r="L121" i="1"/>
  <c r="M121" i="1"/>
  <c r="N121" i="1"/>
  <c r="O121" i="1"/>
  <c r="P121" i="1"/>
  <c r="Q121" i="1"/>
  <c r="R121" i="1"/>
  <c r="S121" i="1"/>
  <c r="J121" i="1"/>
  <c r="J158" i="1"/>
  <c r="K154" i="1"/>
  <c r="L154" i="1"/>
  <c r="M154" i="1"/>
  <c r="N154" i="1"/>
  <c r="O154" i="1"/>
  <c r="P154" i="1"/>
  <c r="Q154" i="1"/>
  <c r="R154" i="1"/>
  <c r="S154" i="1"/>
  <c r="J154" i="1"/>
  <c r="K151" i="1"/>
  <c r="L151" i="1"/>
  <c r="M151" i="1"/>
  <c r="N151" i="1"/>
  <c r="O151" i="1"/>
  <c r="P151" i="1"/>
  <c r="Q151" i="1"/>
  <c r="R151" i="1"/>
  <c r="S151" i="1"/>
  <c r="J151" i="1"/>
  <c r="K98" i="1"/>
  <c r="L98" i="1"/>
  <c r="M98" i="1"/>
  <c r="N98" i="1" s="1"/>
  <c r="O98" i="1" s="1"/>
  <c r="P98" i="1" s="1"/>
  <c r="Q98" i="1" s="1"/>
  <c r="R98" i="1" s="1"/>
  <c r="S98" i="1" s="1"/>
  <c r="J98" i="1"/>
  <c r="K92" i="1"/>
  <c r="L92" i="1"/>
  <c r="M92" i="1"/>
  <c r="N92" i="1"/>
  <c r="O92" i="1"/>
  <c r="P92" i="1"/>
  <c r="Q92" i="1"/>
  <c r="R92" i="1"/>
  <c r="S92" i="1"/>
  <c r="K136" i="1"/>
  <c r="L136" i="1"/>
  <c r="M136" i="1"/>
  <c r="N136" i="1"/>
  <c r="O136" i="1"/>
  <c r="P136" i="1"/>
  <c r="Q136" i="1"/>
  <c r="R136" i="1"/>
  <c r="S136" i="1"/>
  <c r="J136" i="1"/>
  <c r="J134" i="1"/>
  <c r="K129" i="1"/>
  <c r="L129" i="1"/>
  <c r="M129" i="1"/>
  <c r="N129" i="1"/>
  <c r="O129" i="1"/>
  <c r="P129" i="1"/>
  <c r="Q129" i="1"/>
  <c r="R129" i="1"/>
  <c r="S129" i="1"/>
  <c r="J129" i="1"/>
  <c r="K128" i="1"/>
  <c r="L128" i="1"/>
  <c r="M128" i="1"/>
  <c r="N128" i="1"/>
  <c r="O128" i="1"/>
  <c r="P128" i="1"/>
  <c r="Q128" i="1"/>
  <c r="R128" i="1"/>
  <c r="S128" i="1"/>
  <c r="J128" i="1"/>
  <c r="J126" i="1"/>
  <c r="K126" i="1" s="1"/>
  <c r="K118" i="1"/>
  <c r="L118" i="1"/>
  <c r="M118" i="1"/>
  <c r="N118" i="1"/>
  <c r="O118" i="1"/>
  <c r="P118" i="1"/>
  <c r="Q118" i="1"/>
  <c r="R118" i="1"/>
  <c r="S118" i="1"/>
  <c r="L122" i="1"/>
  <c r="M122" i="1"/>
  <c r="N122" i="1"/>
  <c r="O122" i="1"/>
  <c r="P122" i="1"/>
  <c r="Q122" i="1"/>
  <c r="R122" i="1"/>
  <c r="S122" i="1"/>
  <c r="K122" i="1"/>
  <c r="F122" i="1"/>
  <c r="G122" i="1"/>
  <c r="H122" i="1"/>
  <c r="I122" i="1"/>
  <c r="E122" i="1"/>
  <c r="J118" i="1"/>
  <c r="K114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K115" i="1"/>
  <c r="J114" i="1"/>
  <c r="I114" i="1"/>
  <c r="J111" i="1"/>
  <c r="K111" i="1" s="1"/>
  <c r="K149" i="1"/>
  <c r="L149" i="1"/>
  <c r="M149" i="1"/>
  <c r="N149" i="1"/>
  <c r="O149" i="1"/>
  <c r="P149" i="1"/>
  <c r="Q149" i="1"/>
  <c r="R149" i="1"/>
  <c r="S149" i="1"/>
  <c r="K150" i="1"/>
  <c r="L150" i="1"/>
  <c r="M150" i="1"/>
  <c r="N150" i="1"/>
  <c r="O150" i="1"/>
  <c r="P150" i="1"/>
  <c r="Q150" i="1"/>
  <c r="R150" i="1"/>
  <c r="S150" i="1"/>
  <c r="J149" i="1"/>
  <c r="J150" i="1"/>
  <c r="L41" i="1"/>
  <c r="M41" i="1"/>
  <c r="N41" i="1"/>
  <c r="O41" i="1"/>
  <c r="P41" i="1"/>
  <c r="Q41" i="1"/>
  <c r="R41" i="1"/>
  <c r="S41" i="1"/>
  <c r="K41" i="1"/>
  <c r="K39" i="1"/>
  <c r="L39" i="1"/>
  <c r="M39" i="1"/>
  <c r="N39" i="1"/>
  <c r="O39" i="1"/>
  <c r="P39" i="1"/>
  <c r="Q39" i="1"/>
  <c r="R39" i="1"/>
  <c r="S39" i="1"/>
  <c r="J39" i="1"/>
  <c r="G40" i="1"/>
  <c r="H40" i="1"/>
  <c r="F40" i="1"/>
  <c r="K37" i="1"/>
  <c r="L37" i="1"/>
  <c r="J37" i="1"/>
  <c r="G38" i="1"/>
  <c r="H38" i="1"/>
  <c r="I38" i="1"/>
  <c r="F38" i="1"/>
  <c r="J148" i="1"/>
  <c r="H34" i="1"/>
  <c r="I34" i="1"/>
  <c r="G34" i="1"/>
  <c r="F34" i="1"/>
  <c r="X147" i="1"/>
  <c r="CX59" i="26" l="1"/>
  <c r="DB50" i="26"/>
  <c r="DB55" i="26" s="1"/>
  <c r="DC56" i="26"/>
  <c r="DK18" i="26"/>
  <c r="DK24" i="26"/>
  <c r="DK25" i="26"/>
  <c r="DJ40" i="26"/>
  <c r="DJ48" i="26"/>
  <c r="DG36" i="26"/>
  <c r="DG39" i="26"/>
  <c r="DP23" i="26"/>
  <c r="DP21" i="26"/>
  <c r="DP19" i="26"/>
  <c r="DQ19" i="26" s="1"/>
  <c r="DR13" i="26"/>
  <c r="DT13" i="26"/>
  <c r="DT16" i="26" s="1"/>
  <c r="DQ13" i="26"/>
  <c r="DQ15" i="26" s="1"/>
  <c r="DN17" i="26"/>
  <c r="DP29" i="26"/>
  <c r="DQ29" i="26" s="1"/>
  <c r="DN31" i="26"/>
  <c r="DO23" i="26"/>
  <c r="DM18" i="26"/>
  <c r="DM25" i="26"/>
  <c r="DL35" i="26"/>
  <c r="DL26" i="26"/>
  <c r="DI26" i="26"/>
  <c r="DI35" i="26"/>
  <c r="CY55" i="26"/>
  <c r="CY51" i="26"/>
  <c r="CY58" i="26"/>
  <c r="DC52" i="26"/>
  <c r="DO21" i="26"/>
  <c r="DO22" i="26" s="1"/>
  <c r="DE56" i="26"/>
  <c r="DE52" i="26"/>
  <c r="DE49" i="26"/>
  <c r="DF48" i="26"/>
  <c r="DF40" i="26"/>
  <c r="DO19" i="26"/>
  <c r="DH36" i="26"/>
  <c r="DH39" i="26"/>
  <c r="DA53" i="26"/>
  <c r="DA50" i="26"/>
  <c r="DA57" i="26"/>
  <c r="CZ55" i="26"/>
  <c r="CZ58" i="26"/>
  <c r="DD49" i="26"/>
  <c r="DP34" i="26"/>
  <c r="DR32" i="26"/>
  <c r="DS32" i="26" s="1"/>
  <c r="DD52" i="26"/>
  <c r="BO29" i="5"/>
  <c r="BP29" i="5"/>
  <c r="BR29" i="5"/>
  <c r="BT29" i="5" s="1"/>
  <c r="BU29" i="5"/>
  <c r="J15" i="8"/>
  <c r="J79" i="8"/>
  <c r="J86" i="8"/>
  <c r="K30" i="8"/>
  <c r="L28" i="8"/>
  <c r="G35" i="8"/>
  <c r="G32" i="8"/>
  <c r="H35" i="8"/>
  <c r="H32" i="8"/>
  <c r="F32" i="8"/>
  <c r="F35" i="8"/>
  <c r="K27" i="8"/>
  <c r="L25" i="8"/>
  <c r="K17" i="8"/>
  <c r="L13" i="8"/>
  <c r="K21" i="8"/>
  <c r="K19" i="8"/>
  <c r="J16" i="8"/>
  <c r="I31" i="8"/>
  <c r="I24" i="8"/>
  <c r="J23" i="8"/>
  <c r="E49" i="8"/>
  <c r="E52" i="8"/>
  <c r="E45" i="8"/>
  <c r="AI86" i="7"/>
  <c r="AI92" i="7"/>
  <c r="AA22" i="7"/>
  <c r="K134" i="1"/>
  <c r="L134" i="1" s="1"/>
  <c r="M134" i="1" s="1"/>
  <c r="N134" i="1" s="1"/>
  <c r="O134" i="1" s="1"/>
  <c r="P134" i="1" s="1"/>
  <c r="Q134" i="1" s="1"/>
  <c r="R134" i="1" s="1"/>
  <c r="S134" i="1" s="1"/>
  <c r="K123" i="1"/>
  <c r="L111" i="1"/>
  <c r="J123" i="1"/>
  <c r="K131" i="1"/>
  <c r="L126" i="1"/>
  <c r="J131" i="1"/>
  <c r="AE114" i="7"/>
  <c r="AE128" i="7"/>
  <c r="AE145" i="7" s="1"/>
  <c r="AI145" i="7"/>
  <c r="AI147" i="7" s="1"/>
  <c r="AE15" i="7"/>
  <c r="AU15" i="7"/>
  <c r="M18" i="7"/>
  <c r="O15" i="7"/>
  <c r="AO15" i="7"/>
  <c r="AR16" i="7"/>
  <c r="AM17" i="7"/>
  <c r="AM24" i="7" s="1"/>
  <c r="AO55" i="7"/>
  <c r="AI194" i="7"/>
  <c r="AW15" i="7"/>
  <c r="Y15" i="7"/>
  <c r="Y55" i="7"/>
  <c r="K114" i="7"/>
  <c r="AI178" i="7"/>
  <c r="AG15" i="7"/>
  <c r="AM178" i="7"/>
  <c r="AM194" i="7"/>
  <c r="AA15" i="7"/>
  <c r="AU194" i="7"/>
  <c r="AM15" i="7"/>
  <c r="AQ114" i="7"/>
  <c r="AQ147" i="7" s="1"/>
  <c r="W20" i="7"/>
  <c r="F25" i="7"/>
  <c r="F33" i="7" s="1"/>
  <c r="F37" i="7" s="1"/>
  <c r="AZ27" i="7"/>
  <c r="AU178" i="7"/>
  <c r="AQ15" i="7"/>
  <c r="BA27" i="7"/>
  <c r="BB27" i="7" s="1"/>
  <c r="BC27" i="7" s="1"/>
  <c r="AB16" i="7"/>
  <c r="AI20" i="7"/>
  <c r="S20" i="7"/>
  <c r="AM128" i="7"/>
  <c r="AM145" i="7" s="1"/>
  <c r="AA32" i="7"/>
  <c r="S15" i="7"/>
  <c r="AE48" i="7"/>
  <c r="AE53" i="7" s="1"/>
  <c r="AQ178" i="7"/>
  <c r="AQ209" i="7" s="1"/>
  <c r="O93" i="7"/>
  <c r="O114" i="7" s="1"/>
  <c r="AJ48" i="7"/>
  <c r="AM55" i="7"/>
  <c r="W55" i="7"/>
  <c r="AG32" i="7"/>
  <c r="W145" i="7"/>
  <c r="AU207" i="7"/>
  <c r="AU114" i="7"/>
  <c r="AI48" i="7"/>
  <c r="AI15" i="7"/>
  <c r="AO48" i="7"/>
  <c r="AO53" i="7" s="1"/>
  <c r="AJ16" i="7"/>
  <c r="F24" i="7"/>
  <c r="AB17" i="7"/>
  <c r="AC24" i="7"/>
  <c r="AQ17" i="7"/>
  <c r="AQ24" i="7" s="1"/>
  <c r="AV24" i="7"/>
  <c r="M33" i="7"/>
  <c r="M34" i="7" s="1"/>
  <c r="AG55" i="7"/>
  <c r="AA17" i="7"/>
  <c r="W15" i="7"/>
  <c r="O55" i="7"/>
  <c r="L29" i="7"/>
  <c r="G17" i="7"/>
  <c r="G25" i="7" s="1"/>
  <c r="I55" i="7"/>
  <c r="I32" i="7"/>
  <c r="I29" i="7"/>
  <c r="I22" i="7"/>
  <c r="L22" i="7"/>
  <c r="K22" i="7"/>
  <c r="L17" i="7"/>
  <c r="L24" i="7" s="1"/>
  <c r="L32" i="7"/>
  <c r="L20" i="7"/>
  <c r="M24" i="7"/>
  <c r="O29" i="7"/>
  <c r="S17" i="7"/>
  <c r="S120" i="7" s="1"/>
  <c r="U33" i="7"/>
  <c r="U34" i="7" s="1"/>
  <c r="U24" i="7"/>
  <c r="Y17" i="7"/>
  <c r="Y24" i="7" s="1"/>
  <c r="AB25" i="7"/>
  <c r="AB26" i="7" s="1"/>
  <c r="AB24" i="7"/>
  <c r="AB29" i="7"/>
  <c r="AE17" i="7"/>
  <c r="AC18" i="7"/>
  <c r="AG20" i="7"/>
  <c r="AG29" i="7"/>
  <c r="AJ29" i="7"/>
  <c r="AG22" i="7"/>
  <c r="AJ32" i="7"/>
  <c r="AI22" i="7"/>
  <c r="AJ22" i="7"/>
  <c r="AO20" i="7"/>
  <c r="AR48" i="7"/>
  <c r="AQ48" i="7"/>
  <c r="AR53" i="7"/>
  <c r="AR32" i="7"/>
  <c r="AQ20" i="7"/>
  <c r="AS24" i="7"/>
  <c r="AS25" i="7"/>
  <c r="AS33" i="7" s="1"/>
  <c r="AW55" i="7"/>
  <c r="AW29" i="7"/>
  <c r="AW17" i="7"/>
  <c r="AW24" i="7" s="1"/>
  <c r="AV18" i="7"/>
  <c r="AY19" i="7"/>
  <c r="AZ19" i="7"/>
  <c r="AY13" i="7"/>
  <c r="AZ13" i="7"/>
  <c r="BA13" i="7"/>
  <c r="BA21" i="7" s="1"/>
  <c r="AX21" i="7"/>
  <c r="AX29" i="7"/>
  <c r="AX23" i="7"/>
  <c r="E33" i="7"/>
  <c r="E26" i="7"/>
  <c r="X25" i="7"/>
  <c r="X24" i="7"/>
  <c r="AR29" i="7"/>
  <c r="AM86" i="7"/>
  <c r="AM92" i="7"/>
  <c r="AM127" i="7"/>
  <c r="AM20" i="7"/>
  <c r="AU92" i="7"/>
  <c r="AU127" i="7"/>
  <c r="AU86" i="7"/>
  <c r="AP25" i="7"/>
  <c r="AP24" i="7"/>
  <c r="G29" i="7"/>
  <c r="H25" i="7"/>
  <c r="H24" i="7"/>
  <c r="H18" i="7"/>
  <c r="AO17" i="7"/>
  <c r="W127" i="7"/>
  <c r="W86" i="7"/>
  <c r="W92" i="7"/>
  <c r="G20" i="7"/>
  <c r="Y32" i="7"/>
  <c r="Y29" i="7"/>
  <c r="AW32" i="7"/>
  <c r="AW22" i="7"/>
  <c r="N24" i="7"/>
  <c r="N25" i="7"/>
  <c r="AC33" i="7"/>
  <c r="AC26" i="7"/>
  <c r="Y20" i="7"/>
  <c r="AM22" i="7"/>
  <c r="Y22" i="7"/>
  <c r="AR22" i="7"/>
  <c r="O32" i="7"/>
  <c r="AM32" i="7"/>
  <c r="T32" i="7"/>
  <c r="AE29" i="7"/>
  <c r="O17" i="7"/>
  <c r="O25" i="7" s="1"/>
  <c r="P18" i="7"/>
  <c r="AU29" i="7"/>
  <c r="Q32" i="7"/>
  <c r="AO32" i="7"/>
  <c r="G32" i="7"/>
  <c r="AB20" i="7"/>
  <c r="P33" i="7"/>
  <c r="P26" i="7"/>
  <c r="AT18" i="7"/>
  <c r="AT24" i="7"/>
  <c r="AE20" i="7"/>
  <c r="S22" i="7"/>
  <c r="AQ22" i="7"/>
  <c r="AB22" i="7"/>
  <c r="AQ32" i="7"/>
  <c r="AR20" i="7"/>
  <c r="AR17" i="7"/>
  <c r="AR18" i="7" s="1"/>
  <c r="R25" i="7"/>
  <c r="K17" i="7"/>
  <c r="K25" i="7" s="1"/>
  <c r="K20" i="7"/>
  <c r="W22" i="7"/>
  <c r="AU22" i="7"/>
  <c r="AT26" i="7"/>
  <c r="AO29" i="7"/>
  <c r="AT37" i="7"/>
  <c r="AL25" i="7"/>
  <c r="AL24" i="7"/>
  <c r="O92" i="7"/>
  <c r="O127" i="7"/>
  <c r="O86" i="7"/>
  <c r="O20" i="7"/>
  <c r="Q20" i="7"/>
  <c r="Q17" i="7"/>
  <c r="Q18" i="7" s="1"/>
  <c r="AO22" i="7"/>
  <c r="S127" i="7"/>
  <c r="S92" i="7"/>
  <c r="S86" i="7"/>
  <c r="AQ86" i="7"/>
  <c r="AQ92" i="7"/>
  <c r="AQ127" i="7"/>
  <c r="J25" i="7"/>
  <c r="J24" i="7"/>
  <c r="Z18" i="7"/>
  <c r="Z24" i="7"/>
  <c r="AN24" i="7"/>
  <c r="AN18" i="7"/>
  <c r="AN25" i="7"/>
  <c r="T20" i="7"/>
  <c r="T17" i="7"/>
  <c r="S32" i="7"/>
  <c r="AE32" i="7"/>
  <c r="AF25" i="7"/>
  <c r="AF18" i="7"/>
  <c r="AV33" i="7"/>
  <c r="AV26" i="7"/>
  <c r="R18" i="7"/>
  <c r="T22" i="7"/>
  <c r="AM29" i="7"/>
  <c r="K92" i="7"/>
  <c r="K127" i="7"/>
  <c r="K32" i="7"/>
  <c r="AI32" i="7"/>
  <c r="E24" i="7"/>
  <c r="E18" i="7"/>
  <c r="AI17" i="7"/>
  <c r="AI84" i="7" s="1"/>
  <c r="X18" i="7"/>
  <c r="AJ17" i="7"/>
  <c r="AJ20" i="7"/>
  <c r="AW20" i="7"/>
  <c r="O22" i="7"/>
  <c r="P24" i="7"/>
  <c r="Q29" i="7"/>
  <c r="V25" i="7"/>
  <c r="V24" i="7"/>
  <c r="AK25" i="7"/>
  <c r="AK18" i="7"/>
  <c r="AK24" i="7"/>
  <c r="Z25" i="7"/>
  <c r="T29" i="7"/>
  <c r="K128" i="7"/>
  <c r="K145" i="7" s="1"/>
  <c r="W29" i="7"/>
  <c r="W32" i="7"/>
  <c r="AU32" i="7"/>
  <c r="W17" i="7"/>
  <c r="W120" i="7" s="1"/>
  <c r="AU20" i="7"/>
  <c r="AJ53" i="7"/>
  <c r="BA30" i="7"/>
  <c r="AZ30" i="7"/>
  <c r="AX32" i="7"/>
  <c r="K53" i="7"/>
  <c r="AD24" i="7"/>
  <c r="AD25" i="7"/>
  <c r="AB32" i="7"/>
  <c r="AY30" i="7"/>
  <c r="AH25" i="7"/>
  <c r="AH24" i="7"/>
  <c r="AU17" i="7"/>
  <c r="AU25" i="7" s="1"/>
  <c r="I17" i="7"/>
  <c r="I20" i="7"/>
  <c r="AG17" i="7"/>
  <c r="G22" i="7"/>
  <c r="AE22" i="7"/>
  <c r="K29" i="7"/>
  <c r="AI29" i="7"/>
  <c r="AG48" i="7"/>
  <c r="Y53" i="7"/>
  <c r="AU55" i="7"/>
  <c r="AU48" i="7"/>
  <c r="AU53" i="7" s="1"/>
  <c r="AA29" i="7"/>
  <c r="G55" i="7"/>
  <c r="AE55" i="7"/>
  <c r="AM93" i="7"/>
  <c r="W111" i="7"/>
  <c r="Q53" i="7"/>
  <c r="AT53" i="7"/>
  <c r="S29" i="7"/>
  <c r="AQ29" i="7"/>
  <c r="U18" i="7"/>
  <c r="G53" i="7"/>
  <c r="AI53" i="7"/>
  <c r="Q55" i="7"/>
  <c r="AW48" i="7"/>
  <c r="AW53" i="7" s="1"/>
  <c r="S114" i="7"/>
  <c r="AU128" i="7"/>
  <c r="AU145" i="7" s="1"/>
  <c r="AM48" i="7"/>
  <c r="O128" i="7"/>
  <c r="O145" i="7" s="1"/>
  <c r="S128" i="7"/>
  <c r="S145" i="7" s="1"/>
  <c r="W93" i="7"/>
  <c r="AI188" i="6"/>
  <c r="AM172" i="6"/>
  <c r="AI172" i="6"/>
  <c r="AI203" i="6" s="1"/>
  <c r="AU188" i="6"/>
  <c r="AQ172" i="6"/>
  <c r="K110" i="6"/>
  <c r="AU201" i="6"/>
  <c r="AM188" i="6"/>
  <c r="AQ203" i="6"/>
  <c r="AM203" i="6"/>
  <c r="S110" i="6"/>
  <c r="AU172" i="6"/>
  <c r="O139" i="6"/>
  <c r="O110" i="6"/>
  <c r="W139" i="6"/>
  <c r="K139" i="6"/>
  <c r="K141" i="6" s="1"/>
  <c r="W110" i="6"/>
  <c r="S139" i="6"/>
  <c r="E211" i="1"/>
  <c r="F209" i="1"/>
  <c r="G209" i="1"/>
  <c r="H209" i="1"/>
  <c r="I209" i="1"/>
  <c r="E209" i="1"/>
  <c r="E205" i="1"/>
  <c r="F205" i="1"/>
  <c r="G205" i="1"/>
  <c r="H205" i="1"/>
  <c r="I205" i="1"/>
  <c r="E203" i="1"/>
  <c r="E201" i="1"/>
  <c r="F201" i="1"/>
  <c r="E196" i="1"/>
  <c r="E186" i="1"/>
  <c r="E190" i="1"/>
  <c r="F203" i="1"/>
  <c r="F196" i="1"/>
  <c r="E162" i="1"/>
  <c r="E158" i="1"/>
  <c r="E154" i="1"/>
  <c r="E151" i="1"/>
  <c r="F190" i="1"/>
  <c r="F186" i="1"/>
  <c r="F162" i="1"/>
  <c r="F158" i="1"/>
  <c r="F154" i="1"/>
  <c r="F151" i="1"/>
  <c r="F177" i="1" s="1"/>
  <c r="G203" i="1"/>
  <c r="G201" i="1"/>
  <c r="G196" i="1"/>
  <c r="G190" i="1"/>
  <c r="G186" i="1"/>
  <c r="G192" i="1" s="1"/>
  <c r="G162" i="1"/>
  <c r="G158" i="1"/>
  <c r="G154" i="1"/>
  <c r="G151" i="1"/>
  <c r="H203" i="1"/>
  <c r="H201" i="1"/>
  <c r="H196" i="1"/>
  <c r="H190" i="1"/>
  <c r="H186" i="1"/>
  <c r="H162" i="1"/>
  <c r="H158" i="1"/>
  <c r="H154" i="1"/>
  <c r="H151" i="1"/>
  <c r="H177" i="1" s="1"/>
  <c r="I203" i="1"/>
  <c r="I201" i="1"/>
  <c r="I196" i="1"/>
  <c r="I190" i="1"/>
  <c r="I186" i="1"/>
  <c r="I192" i="1" s="1"/>
  <c r="I158" i="1"/>
  <c r="I162" i="1"/>
  <c r="I154" i="1"/>
  <c r="I151" i="1"/>
  <c r="DB58" i="26" l="1"/>
  <c r="DC50" i="26"/>
  <c r="DC55" i="26" s="1"/>
  <c r="DQ31" i="26"/>
  <c r="DQ20" i="26"/>
  <c r="CY59" i="26"/>
  <c r="CY62" i="26"/>
  <c r="CY63" i="26" s="1"/>
  <c r="CY61" i="26"/>
  <c r="DH48" i="26"/>
  <c r="DH40" i="26"/>
  <c r="DI36" i="26"/>
  <c r="DI39" i="26"/>
  <c r="DA55" i="26"/>
  <c r="DA51" i="26"/>
  <c r="DA58" i="26"/>
  <c r="DG48" i="26"/>
  <c r="DG40" i="26"/>
  <c r="DD50" i="26"/>
  <c r="DD53" i="26"/>
  <c r="DJ56" i="26"/>
  <c r="DJ52" i="26"/>
  <c r="DJ50" i="26" s="1"/>
  <c r="DJ55" i="26" s="1"/>
  <c r="DJ49" i="26"/>
  <c r="DO20" i="26"/>
  <c r="DO17" i="26"/>
  <c r="DO24" i="26" s="1"/>
  <c r="DK35" i="26"/>
  <c r="DK26" i="26"/>
  <c r="DF56" i="26"/>
  <c r="DG56" i="26" s="1"/>
  <c r="DF52" i="26"/>
  <c r="DF49" i="26"/>
  <c r="DL36" i="26"/>
  <c r="DL39" i="26"/>
  <c r="DR23" i="26"/>
  <c r="DT23" i="26" s="1"/>
  <c r="DR19" i="26"/>
  <c r="DS19" i="26" s="1"/>
  <c r="DR21" i="26"/>
  <c r="DS21" i="26" s="1"/>
  <c r="DE50" i="26"/>
  <c r="DS13" i="26"/>
  <c r="DS15" i="26" s="1"/>
  <c r="CZ62" i="26"/>
  <c r="CZ63" i="26" s="1"/>
  <c r="CZ59" i="26"/>
  <c r="DM26" i="26"/>
  <c r="DM35" i="26"/>
  <c r="DQ23" i="26"/>
  <c r="DB59" i="26"/>
  <c r="DB62" i="26"/>
  <c r="DB63" i="26" s="1"/>
  <c r="DP31" i="26"/>
  <c r="DR29" i="26"/>
  <c r="DR31" i="26" s="1"/>
  <c r="DT29" i="26"/>
  <c r="DT31" i="26" s="1"/>
  <c r="DQ21" i="26"/>
  <c r="DQ22" i="26" s="1"/>
  <c r="DR34" i="26"/>
  <c r="DT32" i="26"/>
  <c r="DT34" i="26" s="1"/>
  <c r="DN18" i="26"/>
  <c r="DN25" i="26"/>
  <c r="DP17" i="26"/>
  <c r="DD57" i="26"/>
  <c r="BS29" i="5"/>
  <c r="BV29" i="5"/>
  <c r="BY29" i="5" s="1"/>
  <c r="J89" i="8"/>
  <c r="L27" i="8"/>
  <c r="M25" i="8"/>
  <c r="F36" i="8"/>
  <c r="F44" i="8"/>
  <c r="H44" i="8"/>
  <c r="H36" i="8"/>
  <c r="I35" i="8"/>
  <c r="I32" i="8"/>
  <c r="L17" i="8"/>
  <c r="M13" i="8"/>
  <c r="L19" i="8"/>
  <c r="L21" i="8"/>
  <c r="E55" i="8"/>
  <c r="E53" i="8"/>
  <c r="E56" i="8"/>
  <c r="M28" i="8"/>
  <c r="L30" i="8"/>
  <c r="K15" i="8"/>
  <c r="J31" i="8"/>
  <c r="J24" i="8"/>
  <c r="G36" i="8"/>
  <c r="G44" i="8"/>
  <c r="AI120" i="7"/>
  <c r="AA18" i="7"/>
  <c r="AA84" i="7"/>
  <c r="AA120" i="7"/>
  <c r="F34" i="7"/>
  <c r="AE25" i="7"/>
  <c r="AE84" i="7"/>
  <c r="AE120" i="7"/>
  <c r="M111" i="1"/>
  <c r="L123" i="1"/>
  <c r="M126" i="1"/>
  <c r="L131" i="1"/>
  <c r="AE147" i="7"/>
  <c r="S25" i="7"/>
  <c r="AM147" i="7"/>
  <c r="K147" i="7"/>
  <c r="AM120" i="7"/>
  <c r="AM84" i="7"/>
  <c r="AQ25" i="7"/>
  <c r="AQ26" i="7" s="1"/>
  <c r="S24" i="7"/>
  <c r="AM18" i="7"/>
  <c r="AU209" i="7"/>
  <c r="AM209" i="7"/>
  <c r="K24" i="7"/>
  <c r="AI209" i="7"/>
  <c r="AM25" i="7"/>
  <c r="AM33" i="7" s="1"/>
  <c r="AA25" i="7"/>
  <c r="AA33" i="7" s="1"/>
  <c r="O147" i="7"/>
  <c r="G24" i="7"/>
  <c r="AA24" i="7"/>
  <c r="M37" i="7"/>
  <c r="M38" i="7" s="1"/>
  <c r="G18" i="7"/>
  <c r="F26" i="7"/>
  <c r="AU147" i="7"/>
  <c r="S18" i="7"/>
  <c r="AQ18" i="7"/>
  <c r="S84" i="7"/>
  <c r="AQ120" i="7"/>
  <c r="AQ84" i="7"/>
  <c r="AZ29" i="7"/>
  <c r="AZ16" i="7"/>
  <c r="Y25" i="7"/>
  <c r="Y26" i="7" s="1"/>
  <c r="AY29" i="7"/>
  <c r="AY15" i="7"/>
  <c r="AB18" i="7"/>
  <c r="G33" i="7"/>
  <c r="G34" i="7" s="1"/>
  <c r="G26" i="7"/>
  <c r="L18" i="7"/>
  <c r="L25" i="7"/>
  <c r="L26" i="7" s="1"/>
  <c r="O24" i="7"/>
  <c r="O120" i="7"/>
  <c r="Q25" i="7"/>
  <c r="Q26" i="7" s="1"/>
  <c r="Q24" i="7"/>
  <c r="T25" i="7"/>
  <c r="T26" i="7" s="1"/>
  <c r="U37" i="7"/>
  <c r="AB33" i="7"/>
  <c r="AB34" i="7" s="1"/>
  <c r="Y18" i="7"/>
  <c r="W25" i="7"/>
  <c r="W33" i="7" s="1"/>
  <c r="AE24" i="7"/>
  <c r="AE18" i="7"/>
  <c r="AZ32" i="7"/>
  <c r="AY32" i="7"/>
  <c r="BA29" i="7"/>
  <c r="AR24" i="7"/>
  <c r="AS26" i="7"/>
  <c r="AW18" i="7"/>
  <c r="AW25" i="7"/>
  <c r="AW33" i="7" s="1"/>
  <c r="AX17" i="7"/>
  <c r="AX18" i="7" s="1"/>
  <c r="AY20" i="7"/>
  <c r="AY23" i="7"/>
  <c r="AZ23" i="7"/>
  <c r="BA23" i="7"/>
  <c r="BB13" i="7"/>
  <c r="BA19" i="7"/>
  <c r="AZ21" i="7"/>
  <c r="AZ22" i="7" s="1"/>
  <c r="AY21" i="7"/>
  <c r="AY22" i="7" s="1"/>
  <c r="AZ20" i="7"/>
  <c r="AM53" i="7"/>
  <c r="I18" i="7"/>
  <c r="I25" i="7"/>
  <c r="I24" i="7"/>
  <c r="V26" i="7"/>
  <c r="V33" i="7"/>
  <c r="AI18" i="7"/>
  <c r="AI24" i="7"/>
  <c r="AE26" i="7"/>
  <c r="AE33" i="7"/>
  <c r="AJ24" i="7"/>
  <c r="AJ25" i="7"/>
  <c r="AJ18" i="7"/>
  <c r="BB30" i="7"/>
  <c r="BA32" i="7"/>
  <c r="O26" i="7"/>
  <c r="O33" i="7"/>
  <c r="X26" i="7"/>
  <c r="X33" i="7"/>
  <c r="AF26" i="7"/>
  <c r="AF33" i="7"/>
  <c r="AM26" i="7"/>
  <c r="W114" i="7"/>
  <c r="W147" i="7" s="1"/>
  <c r="J33" i="7"/>
  <c r="J26" i="7"/>
  <c r="AC34" i="7"/>
  <c r="AC37" i="7"/>
  <c r="AO24" i="7"/>
  <c r="AO18" i="7"/>
  <c r="AK33" i="7"/>
  <c r="AK26" i="7"/>
  <c r="AH33" i="7"/>
  <c r="AH26" i="7"/>
  <c r="AD33" i="7"/>
  <c r="AD26" i="7"/>
  <c r="AR25" i="7"/>
  <c r="N33" i="7"/>
  <c r="N26" i="7"/>
  <c r="AS34" i="7"/>
  <c r="AS37" i="7"/>
  <c r="AP33" i="7"/>
  <c r="AP26" i="7"/>
  <c r="R33" i="7"/>
  <c r="R26" i="7"/>
  <c r="K33" i="7"/>
  <c r="K26" i="7"/>
  <c r="AG53" i="7"/>
  <c r="AU84" i="7"/>
  <c r="AU18" i="7"/>
  <c r="S147" i="7"/>
  <c r="BD27" i="7"/>
  <c r="BE27" i="7" s="1"/>
  <c r="Z33" i="7"/>
  <c r="Z26" i="7"/>
  <c r="P34" i="7"/>
  <c r="P37" i="7"/>
  <c r="AV37" i="7"/>
  <c r="AV34" i="7"/>
  <c r="AG18" i="7"/>
  <c r="AG24" i="7"/>
  <c r="AT46" i="7"/>
  <c r="AT38" i="7"/>
  <c r="AU26" i="7"/>
  <c r="AU33" i="7"/>
  <c r="AG25" i="7"/>
  <c r="T18" i="7"/>
  <c r="T24" i="7"/>
  <c r="K18" i="7"/>
  <c r="F46" i="7"/>
  <c r="F38" i="7"/>
  <c r="AU24" i="7"/>
  <c r="H26" i="7"/>
  <c r="H33" i="7"/>
  <c r="E37" i="7"/>
  <c r="E34" i="7"/>
  <c r="W84" i="7"/>
  <c r="W18" i="7"/>
  <c r="AI25" i="7"/>
  <c r="S33" i="7"/>
  <c r="S26" i="7"/>
  <c r="W24" i="7"/>
  <c r="AU120" i="7"/>
  <c r="AN26" i="7"/>
  <c r="AN33" i="7"/>
  <c r="AO25" i="7"/>
  <c r="AL26" i="7"/>
  <c r="AL33" i="7"/>
  <c r="O84" i="7"/>
  <c r="O18" i="7"/>
  <c r="S141" i="6"/>
  <c r="AU203" i="6"/>
  <c r="O141" i="6"/>
  <c r="W141" i="6"/>
  <c r="G177" i="1"/>
  <c r="H192" i="1"/>
  <c r="E177" i="1"/>
  <c r="E192" i="1"/>
  <c r="F192" i="1"/>
  <c r="G211" i="1"/>
  <c r="H211" i="1"/>
  <c r="F211" i="1"/>
  <c r="I177" i="1"/>
  <c r="I211" i="1" s="1"/>
  <c r="E131" i="1"/>
  <c r="E87" i="1"/>
  <c r="E137" i="1"/>
  <c r="E114" i="1"/>
  <c r="E123" i="1" s="1"/>
  <c r="F131" i="1"/>
  <c r="F114" i="1"/>
  <c r="F123" i="1" s="1"/>
  <c r="F137" i="1"/>
  <c r="F87" i="1"/>
  <c r="H137" i="1"/>
  <c r="G137" i="1"/>
  <c r="G114" i="1"/>
  <c r="G123" i="1" s="1"/>
  <c r="G131" i="1"/>
  <c r="G93" i="1"/>
  <c r="G106" i="1" s="1"/>
  <c r="G87" i="1"/>
  <c r="H114" i="1"/>
  <c r="H123" i="1"/>
  <c r="H131" i="1"/>
  <c r="H87" i="1"/>
  <c r="I87" i="1"/>
  <c r="I137" i="1"/>
  <c r="I131" i="1"/>
  <c r="I123" i="1"/>
  <c r="DF50" i="26" l="1"/>
  <c r="DF55" i="26" s="1"/>
  <c r="DC58" i="26"/>
  <c r="DC59" i="26" s="1"/>
  <c r="DS22" i="26"/>
  <c r="DT19" i="26"/>
  <c r="DT20" i="26" s="1"/>
  <c r="DT21" i="26"/>
  <c r="DT22" i="26" s="1"/>
  <c r="DS23" i="26"/>
  <c r="DH56" i="26"/>
  <c r="DK56" i="26" s="1"/>
  <c r="DH52" i="26"/>
  <c r="DL52" i="26" s="1"/>
  <c r="DH49" i="26"/>
  <c r="DS20" i="26"/>
  <c r="DS17" i="26"/>
  <c r="DS18" i="26" s="1"/>
  <c r="DS25" i="26"/>
  <c r="DS28" i="26"/>
  <c r="DG52" i="26"/>
  <c r="DG57" i="26" s="1"/>
  <c r="DS29" i="26"/>
  <c r="DS31" i="26" s="1"/>
  <c r="DQ17" i="26"/>
  <c r="DP18" i="26"/>
  <c r="DP25" i="26"/>
  <c r="DF58" i="26"/>
  <c r="DE55" i="26"/>
  <c r="DE58" i="26"/>
  <c r="DA59" i="26"/>
  <c r="DA62" i="26"/>
  <c r="DA63" i="26" s="1"/>
  <c r="DN26" i="26"/>
  <c r="DN35" i="26"/>
  <c r="DR17" i="26"/>
  <c r="DJ58" i="26"/>
  <c r="DL48" i="26"/>
  <c r="DL40" i="26"/>
  <c r="DT17" i="26"/>
  <c r="DD55" i="26"/>
  <c r="DD51" i="26"/>
  <c r="DD58" i="26"/>
  <c r="DG49" i="26"/>
  <c r="DK36" i="26"/>
  <c r="DK39" i="26"/>
  <c r="DO18" i="26"/>
  <c r="DO25" i="26"/>
  <c r="DM39" i="26"/>
  <c r="DM36" i="26"/>
  <c r="DI48" i="26"/>
  <c r="DI40" i="26"/>
  <c r="DS34" i="26"/>
  <c r="BX29" i="5"/>
  <c r="BW29" i="5"/>
  <c r="BZ29" i="5"/>
  <c r="CB29" i="5" s="1"/>
  <c r="K86" i="8"/>
  <c r="K79" i="8"/>
  <c r="K89" i="8" s="1"/>
  <c r="E65" i="8"/>
  <c r="E64" i="8"/>
  <c r="I44" i="8"/>
  <c r="I36" i="8"/>
  <c r="J35" i="8"/>
  <c r="J32" i="8"/>
  <c r="K16" i="8"/>
  <c r="K23" i="8"/>
  <c r="F52" i="8"/>
  <c r="F45" i="8"/>
  <c r="F49" i="8"/>
  <c r="F47" i="8"/>
  <c r="L15" i="8"/>
  <c r="E57" i="8"/>
  <c r="H52" i="8"/>
  <c r="H47" i="8"/>
  <c r="H45" i="8"/>
  <c r="H49" i="8"/>
  <c r="G52" i="8"/>
  <c r="G47" i="8"/>
  <c r="G45" i="8"/>
  <c r="G49" i="8"/>
  <c r="M27" i="8"/>
  <c r="N25" i="8"/>
  <c r="M17" i="8"/>
  <c r="N13" i="8"/>
  <c r="M19" i="8"/>
  <c r="M21" i="8"/>
  <c r="N28" i="8"/>
  <c r="M30" i="8"/>
  <c r="N111" i="1"/>
  <c r="M123" i="1"/>
  <c r="M131" i="1"/>
  <c r="N126" i="1"/>
  <c r="AQ33" i="7"/>
  <c r="AA26" i="7"/>
  <c r="AX25" i="7"/>
  <c r="AX26" i="7" s="1"/>
  <c r="M46" i="7"/>
  <c r="M56" i="7" s="1"/>
  <c r="L33" i="7"/>
  <c r="L34" i="7" s="1"/>
  <c r="Y33" i="7"/>
  <c r="G37" i="7"/>
  <c r="G46" i="7" s="1"/>
  <c r="T33" i="7"/>
  <c r="T34" i="7" s="1"/>
  <c r="AB37" i="7"/>
  <c r="AB46" i="7" s="1"/>
  <c r="AB56" i="7" s="1"/>
  <c r="Q33" i="7"/>
  <c r="Q37" i="7" s="1"/>
  <c r="U46" i="7"/>
  <c r="U38" i="7"/>
  <c r="W26" i="7"/>
  <c r="AX33" i="7"/>
  <c r="AX37" i="7" s="1"/>
  <c r="BA17" i="7"/>
  <c r="BA18" i="7" s="1"/>
  <c r="AW26" i="7"/>
  <c r="AZ17" i="7"/>
  <c r="AZ18" i="7" s="1"/>
  <c r="BB21" i="7"/>
  <c r="BB23" i="7"/>
  <c r="BC23" i="7" s="1"/>
  <c r="BB19" i="7"/>
  <c r="BC19" i="7" s="1"/>
  <c r="BD13" i="7"/>
  <c r="BD29" i="7" s="1"/>
  <c r="BC13" i="7"/>
  <c r="AY17" i="7"/>
  <c r="AY18" i="7" s="1"/>
  <c r="BB29" i="7"/>
  <c r="AF34" i="7"/>
  <c r="AF37" i="7"/>
  <c r="AI33" i="7"/>
  <c r="AI26" i="7"/>
  <c r="F47" i="7"/>
  <c r="F51" i="7"/>
  <c r="F56" i="7"/>
  <c r="F49" i="7"/>
  <c r="G38" i="7"/>
  <c r="W37" i="7"/>
  <c r="W34" i="7"/>
  <c r="N37" i="7"/>
  <c r="N34" i="7"/>
  <c r="AC46" i="7"/>
  <c r="AC38" i="7"/>
  <c r="X34" i="7"/>
  <c r="X37" i="7"/>
  <c r="AJ26" i="7"/>
  <c r="AJ33" i="7"/>
  <c r="I33" i="7"/>
  <c r="I26" i="7"/>
  <c r="AH37" i="7"/>
  <c r="AH34" i="7"/>
  <c r="AO33" i="7"/>
  <c r="AO26" i="7"/>
  <c r="AT56" i="7"/>
  <c r="AT51" i="7"/>
  <c r="AT47" i="7"/>
  <c r="AT49" i="7"/>
  <c r="K37" i="7"/>
  <c r="K34" i="7"/>
  <c r="AR26" i="7"/>
  <c r="AR33" i="7"/>
  <c r="S37" i="7"/>
  <c r="S34" i="7"/>
  <c r="AP37" i="7"/>
  <c r="AP34" i="7"/>
  <c r="AS46" i="7"/>
  <c r="AS38" i="7"/>
  <c r="AA37" i="7"/>
  <c r="AA34" i="7"/>
  <c r="Y37" i="7"/>
  <c r="Y34" i="7"/>
  <c r="O37" i="7"/>
  <c r="O34" i="7"/>
  <c r="AW37" i="7"/>
  <c r="AW34" i="7"/>
  <c r="AN37" i="7"/>
  <c r="AN34" i="7"/>
  <c r="V37" i="7"/>
  <c r="V34" i="7"/>
  <c r="M49" i="7"/>
  <c r="P46" i="7"/>
  <c r="P38" i="7"/>
  <c r="BB32" i="7"/>
  <c r="BD30" i="7"/>
  <c r="AK37" i="7"/>
  <c r="AK34" i="7"/>
  <c r="AQ34" i="7"/>
  <c r="AQ37" i="7"/>
  <c r="AG26" i="7"/>
  <c r="AG33" i="7"/>
  <c r="AU34" i="7"/>
  <c r="AU37" i="7"/>
  <c r="J37" i="7"/>
  <c r="J34" i="7"/>
  <c r="E46" i="7"/>
  <c r="E38" i="7"/>
  <c r="Z34" i="7"/>
  <c r="Z37" i="7"/>
  <c r="AE37" i="7"/>
  <c r="AE34" i="7"/>
  <c r="H37" i="7"/>
  <c r="H34" i="7"/>
  <c r="AV46" i="7"/>
  <c r="AV38" i="7"/>
  <c r="AD37" i="7"/>
  <c r="AD34" i="7"/>
  <c r="AM37" i="7"/>
  <c r="AM34" i="7"/>
  <c r="AL37" i="7"/>
  <c r="AL34" i="7"/>
  <c r="BF27" i="7"/>
  <c r="BG27" i="7" s="1"/>
  <c r="R37" i="7"/>
  <c r="R34" i="7"/>
  <c r="BC30" i="7"/>
  <c r="G108" i="1"/>
  <c r="E139" i="1"/>
  <c r="I139" i="1"/>
  <c r="G139" i="1"/>
  <c r="H139" i="1"/>
  <c r="G141" i="1"/>
  <c r="F139" i="1"/>
  <c r="DT63" i="5"/>
  <c r="DS63" i="5"/>
  <c r="DQ63" i="5"/>
  <c r="DT62" i="5"/>
  <c r="DS62" i="5"/>
  <c r="DQ62" i="5"/>
  <c r="DO62" i="5"/>
  <c r="DS56" i="5"/>
  <c r="DT49" i="5"/>
  <c r="DQ49" i="5"/>
  <c r="DO49" i="5"/>
  <c r="DT48" i="5"/>
  <c r="DQ48" i="5"/>
  <c r="DO48" i="5"/>
  <c r="DT47" i="5"/>
  <c r="DQ47" i="5"/>
  <c r="DO47" i="5"/>
  <c r="DT45" i="5"/>
  <c r="DQ45" i="5"/>
  <c r="DO45" i="5"/>
  <c r="DT43" i="5"/>
  <c r="DQ43" i="5"/>
  <c r="DO43" i="5"/>
  <c r="DT39" i="5"/>
  <c r="DQ39" i="5"/>
  <c r="DO39" i="5"/>
  <c r="DL63" i="5"/>
  <c r="DK63" i="5"/>
  <c r="DI63" i="5"/>
  <c r="DL62" i="5"/>
  <c r="DK62" i="5"/>
  <c r="DI62" i="5"/>
  <c r="DG62" i="5"/>
  <c r="DK56" i="5"/>
  <c r="DL49" i="5"/>
  <c r="DI49" i="5"/>
  <c r="DG49" i="5"/>
  <c r="DL48" i="5"/>
  <c r="DI48" i="5"/>
  <c r="DG48" i="5"/>
  <c r="DL47" i="5"/>
  <c r="DI47" i="5"/>
  <c r="DG47" i="5"/>
  <c r="DL45" i="5"/>
  <c r="DI45" i="5"/>
  <c r="DG45" i="5"/>
  <c r="DL43" i="5"/>
  <c r="DI43" i="5"/>
  <c r="DG43" i="5"/>
  <c r="DL39" i="5"/>
  <c r="DI39" i="5"/>
  <c r="DG39" i="5"/>
  <c r="DD63" i="5"/>
  <c r="DC63" i="5"/>
  <c r="DA63" i="5"/>
  <c r="DD62" i="5"/>
  <c r="DC62" i="5"/>
  <c r="DA62" i="5"/>
  <c r="CY62" i="5"/>
  <c r="DC56" i="5"/>
  <c r="DD49" i="5"/>
  <c r="DA49" i="5"/>
  <c r="CY49" i="5"/>
  <c r="DD48" i="5"/>
  <c r="DA48" i="5"/>
  <c r="CY48" i="5"/>
  <c r="DD47" i="5"/>
  <c r="DA47" i="5"/>
  <c r="CY47" i="5"/>
  <c r="DD45" i="5"/>
  <c r="DA45" i="5"/>
  <c r="CY45" i="5"/>
  <c r="DD43" i="5"/>
  <c r="DA43" i="5"/>
  <c r="CY43" i="5"/>
  <c r="DD39" i="5"/>
  <c r="DA39" i="5"/>
  <c r="CY39" i="5"/>
  <c r="CV63" i="5"/>
  <c r="CU63" i="5"/>
  <c r="CS63" i="5"/>
  <c r="CV62" i="5"/>
  <c r="CU62" i="5"/>
  <c r="CS62" i="5"/>
  <c r="CQ62" i="5"/>
  <c r="CU56" i="5"/>
  <c r="CV49" i="5"/>
  <c r="CS49" i="5"/>
  <c r="CQ49" i="5"/>
  <c r="CV48" i="5"/>
  <c r="CS48" i="5"/>
  <c r="CQ48" i="5"/>
  <c r="CV47" i="5"/>
  <c r="CS47" i="5"/>
  <c r="CQ47" i="5"/>
  <c r="CV45" i="5"/>
  <c r="CS45" i="5"/>
  <c r="CQ45" i="5"/>
  <c r="CV43" i="5"/>
  <c r="CS43" i="5"/>
  <c r="CQ43" i="5"/>
  <c r="CV39" i="5"/>
  <c r="CS39" i="5"/>
  <c r="CQ39" i="5"/>
  <c r="CN63" i="5"/>
  <c r="CM63" i="5"/>
  <c r="CK63" i="5"/>
  <c r="CN62" i="5"/>
  <c r="CM62" i="5"/>
  <c r="CK62" i="5"/>
  <c r="CI62" i="5"/>
  <c r="CM56" i="5"/>
  <c r="CN49" i="5"/>
  <c r="CK49" i="5"/>
  <c r="CI49" i="5"/>
  <c r="CN48" i="5"/>
  <c r="CK48" i="5"/>
  <c r="CI48" i="5"/>
  <c r="CN47" i="5"/>
  <c r="CK47" i="5"/>
  <c r="CI47" i="5"/>
  <c r="CN45" i="5"/>
  <c r="CK45" i="5"/>
  <c r="CI45" i="5"/>
  <c r="CN43" i="5"/>
  <c r="CK43" i="5"/>
  <c r="CI43" i="5"/>
  <c r="CN39" i="5"/>
  <c r="CK39" i="5"/>
  <c r="CI39" i="5"/>
  <c r="CF63" i="5"/>
  <c r="CE63" i="5"/>
  <c r="CC63" i="5"/>
  <c r="CF62" i="5"/>
  <c r="CE62" i="5"/>
  <c r="CC62" i="5"/>
  <c r="CA62" i="5"/>
  <c r="CE56" i="5"/>
  <c r="CF49" i="5"/>
  <c r="CC49" i="5"/>
  <c r="CA49" i="5"/>
  <c r="CF48" i="5"/>
  <c r="CC48" i="5"/>
  <c r="CA48" i="5"/>
  <c r="CF47" i="5"/>
  <c r="CC47" i="5"/>
  <c r="CA47" i="5"/>
  <c r="CF45" i="5"/>
  <c r="CC45" i="5"/>
  <c r="CA45" i="5"/>
  <c r="CF43" i="5"/>
  <c r="CC43" i="5"/>
  <c r="CA43" i="5"/>
  <c r="CF39" i="5"/>
  <c r="CC39" i="5"/>
  <c r="CA39" i="5"/>
  <c r="BX63" i="5"/>
  <c r="BW63" i="5"/>
  <c r="BU63" i="5"/>
  <c r="BX62" i="5"/>
  <c r="BW62" i="5"/>
  <c r="BU62" i="5"/>
  <c r="BS62" i="5"/>
  <c r="BW56" i="5"/>
  <c r="BX49" i="5"/>
  <c r="BU49" i="5"/>
  <c r="BS49" i="5"/>
  <c r="BX48" i="5"/>
  <c r="BU48" i="5"/>
  <c r="BS48" i="5"/>
  <c r="BX47" i="5"/>
  <c r="BU47" i="5"/>
  <c r="BS47" i="5"/>
  <c r="BX45" i="5"/>
  <c r="BU45" i="5"/>
  <c r="BS45" i="5"/>
  <c r="BX43" i="5"/>
  <c r="BU43" i="5"/>
  <c r="BS43" i="5"/>
  <c r="BX39" i="5"/>
  <c r="BU39" i="5"/>
  <c r="BS39" i="5"/>
  <c r="BP63" i="5"/>
  <c r="BO63" i="5"/>
  <c r="BM63" i="5"/>
  <c r="BP62" i="5"/>
  <c r="BO62" i="5"/>
  <c r="BM62" i="5"/>
  <c r="BK62" i="5"/>
  <c r="BO56" i="5"/>
  <c r="BP49" i="5"/>
  <c r="BM49" i="5"/>
  <c r="BK49" i="5"/>
  <c r="BP48" i="5"/>
  <c r="BM48" i="5"/>
  <c r="BK48" i="5"/>
  <c r="BP47" i="5"/>
  <c r="BM47" i="5"/>
  <c r="BK47" i="5"/>
  <c r="BP45" i="5"/>
  <c r="BM45" i="5"/>
  <c r="BK45" i="5"/>
  <c r="BP43" i="5"/>
  <c r="BM43" i="5"/>
  <c r="BK43" i="5"/>
  <c r="BP39" i="5"/>
  <c r="BM39" i="5"/>
  <c r="BK39" i="5"/>
  <c r="BH63" i="5"/>
  <c r="BH62" i="5"/>
  <c r="BH49" i="5"/>
  <c r="BH48" i="5"/>
  <c r="BH47" i="5"/>
  <c r="BH45" i="5"/>
  <c r="BH43" i="5"/>
  <c r="BH39" i="5"/>
  <c r="BG63" i="5"/>
  <c r="BG62" i="5"/>
  <c r="BG56" i="5"/>
  <c r="BE63" i="5"/>
  <c r="BE62" i="5"/>
  <c r="BE49" i="5"/>
  <c r="BE48" i="5"/>
  <c r="BE47" i="5"/>
  <c r="BE45" i="5"/>
  <c r="BE43" i="5"/>
  <c r="BE39" i="5"/>
  <c r="AX13" i="5"/>
  <c r="AW62" i="5"/>
  <c r="AW58" i="5"/>
  <c r="AW54" i="5"/>
  <c r="AW49" i="5"/>
  <c r="AW48" i="5"/>
  <c r="AW47" i="5"/>
  <c r="AW45" i="5"/>
  <c r="AW43" i="5"/>
  <c r="AW39" i="5"/>
  <c r="AW34" i="5"/>
  <c r="AW31" i="5"/>
  <c r="AW25" i="5"/>
  <c r="AW23" i="5"/>
  <c r="AW21" i="5"/>
  <c r="AW13" i="5"/>
  <c r="AW15" i="5" s="1"/>
  <c r="BC62" i="5"/>
  <c r="BC49" i="5"/>
  <c r="BC48" i="5"/>
  <c r="BC47" i="5"/>
  <c r="BC45" i="5"/>
  <c r="BC43" i="5"/>
  <c r="BC39" i="5"/>
  <c r="AZ62" i="5"/>
  <c r="AZ49" i="5"/>
  <c r="AZ48" i="5"/>
  <c r="AZ47" i="5"/>
  <c r="AZ45" i="5"/>
  <c r="AZ43" i="5"/>
  <c r="AZ39" i="5"/>
  <c r="AY63" i="5"/>
  <c r="AY62" i="5"/>
  <c r="AY56" i="5"/>
  <c r="AP52" i="5"/>
  <c r="AS52" i="5"/>
  <c r="AT52" i="5"/>
  <c r="AV52" i="5"/>
  <c r="AV32" i="5"/>
  <c r="AP36" i="5"/>
  <c r="AS36" i="5"/>
  <c r="AT36" i="5"/>
  <c r="AV36" i="5"/>
  <c r="AX34" i="5"/>
  <c r="AZ34" i="5" s="1"/>
  <c r="AX31" i="5"/>
  <c r="AZ31" i="5" s="1"/>
  <c r="E32" i="6"/>
  <c r="F32" i="6"/>
  <c r="H32" i="6"/>
  <c r="J32" i="6"/>
  <c r="M32" i="6"/>
  <c r="N32" i="6"/>
  <c r="P32" i="6"/>
  <c r="R32" i="6"/>
  <c r="U32" i="6"/>
  <c r="V32" i="6"/>
  <c r="X32" i="6"/>
  <c r="Z32" i="6"/>
  <c r="AC32" i="6"/>
  <c r="AD32" i="6"/>
  <c r="AF32" i="6"/>
  <c r="AH32" i="6"/>
  <c r="AK32" i="6"/>
  <c r="AL32" i="6"/>
  <c r="AN32" i="6"/>
  <c r="AP32" i="6"/>
  <c r="AS32" i="6"/>
  <c r="AT32" i="6"/>
  <c r="AV32" i="6"/>
  <c r="AX30" i="6"/>
  <c r="AV30" i="5"/>
  <c r="AT30" i="5"/>
  <c r="AE137" i="6"/>
  <c r="AE131" i="6"/>
  <c r="AE123" i="6"/>
  <c r="AE115" i="6"/>
  <c r="AE98" i="6"/>
  <c r="AE92" i="6"/>
  <c r="AE86" i="6"/>
  <c r="AE80" i="6"/>
  <c r="AA137" i="6"/>
  <c r="AA131" i="6"/>
  <c r="AA123" i="6"/>
  <c r="AA115" i="6"/>
  <c r="AA98" i="6"/>
  <c r="AA92" i="6"/>
  <c r="AA86" i="6"/>
  <c r="AA80" i="6"/>
  <c r="DC62" i="26" l="1"/>
  <c r="DC63" i="26" s="1"/>
  <c r="DL53" i="26"/>
  <c r="DD59" i="26"/>
  <c r="DD62" i="26"/>
  <c r="DD63" i="26" s="1"/>
  <c r="DM40" i="26"/>
  <c r="DM48" i="26"/>
  <c r="DE62" i="26"/>
  <c r="DE63" i="26" s="1"/>
  <c r="DE59" i="26"/>
  <c r="DO35" i="26"/>
  <c r="DO26" i="26"/>
  <c r="DT18" i="26"/>
  <c r="DT25" i="26"/>
  <c r="DL49" i="26"/>
  <c r="DS24" i="26"/>
  <c r="DR18" i="26"/>
  <c r="DR25" i="26"/>
  <c r="DI49" i="26"/>
  <c r="DG53" i="26"/>
  <c r="DG50" i="26"/>
  <c r="DS26" i="26"/>
  <c r="DS35" i="26"/>
  <c r="DF62" i="26"/>
  <c r="DF63" i="26" s="1"/>
  <c r="DF59" i="26"/>
  <c r="DK48" i="26"/>
  <c r="DK40" i="26"/>
  <c r="DK52" i="26"/>
  <c r="DK50" i="26" s="1"/>
  <c r="DK55" i="26" s="1"/>
  <c r="DH50" i="26"/>
  <c r="DQ18" i="26"/>
  <c r="DQ25" i="26"/>
  <c r="DQ24" i="26"/>
  <c r="DI56" i="26"/>
  <c r="DL56" i="26"/>
  <c r="DL57" i="26" s="1"/>
  <c r="DP35" i="26"/>
  <c r="DP26" i="26"/>
  <c r="DJ62" i="26"/>
  <c r="DJ63" i="26" s="1"/>
  <c r="DJ59" i="26"/>
  <c r="DN39" i="26"/>
  <c r="DN36" i="26"/>
  <c r="DI52" i="26"/>
  <c r="DT24" i="26"/>
  <c r="AW33" i="5"/>
  <c r="CC29" i="5"/>
  <c r="CD29" i="5"/>
  <c r="CG29" i="5" s="1"/>
  <c r="CF29" i="5"/>
  <c r="CA29" i="5"/>
  <c r="BA34" i="5"/>
  <c r="BB34" i="5" s="1"/>
  <c r="BC34" i="5" s="1"/>
  <c r="AY34" i="5"/>
  <c r="BA31" i="5"/>
  <c r="BB31" i="5" s="1"/>
  <c r="BD31" i="5" s="1"/>
  <c r="AY31" i="5"/>
  <c r="AX36" i="5"/>
  <c r="AW52" i="5"/>
  <c r="AW57" i="5" s="1"/>
  <c r="AW22" i="5"/>
  <c r="AW59" i="5"/>
  <c r="J44" i="8"/>
  <c r="J93" i="8"/>
  <c r="L86" i="8"/>
  <c r="L79" i="8"/>
  <c r="L89" i="8" s="1"/>
  <c r="E62" i="8"/>
  <c r="F53" i="8"/>
  <c r="F56" i="8"/>
  <c r="F55" i="8"/>
  <c r="O13" i="8"/>
  <c r="N17" i="8"/>
  <c r="N21" i="8"/>
  <c r="N19" i="8"/>
  <c r="M15" i="8"/>
  <c r="K24" i="8"/>
  <c r="K31" i="8"/>
  <c r="G56" i="8"/>
  <c r="G53" i="8"/>
  <c r="G55" i="8"/>
  <c r="J36" i="8"/>
  <c r="N27" i="8"/>
  <c r="O25" i="8"/>
  <c r="L16" i="8"/>
  <c r="L23" i="8"/>
  <c r="O28" i="8"/>
  <c r="N30" i="8"/>
  <c r="H56" i="8"/>
  <c r="H53" i="8"/>
  <c r="H55" i="8"/>
  <c r="I52" i="8"/>
  <c r="I49" i="8"/>
  <c r="I45" i="8"/>
  <c r="I47" i="8"/>
  <c r="M47" i="7"/>
  <c r="M51" i="7"/>
  <c r="N123" i="1"/>
  <c r="O111" i="1"/>
  <c r="N131" i="1"/>
  <c r="O126" i="1"/>
  <c r="AB51" i="7"/>
  <c r="AB55" i="7"/>
  <c r="AB49" i="7"/>
  <c r="AB47" i="7"/>
  <c r="T37" i="7"/>
  <c r="T38" i="7" s="1"/>
  <c r="L37" i="7"/>
  <c r="L38" i="7" s="1"/>
  <c r="AB38" i="7"/>
  <c r="Q34" i="7"/>
  <c r="BC29" i="7"/>
  <c r="BC15" i="7"/>
  <c r="BA25" i="7"/>
  <c r="BA33" i="7" s="1"/>
  <c r="AX34" i="7"/>
  <c r="BC32" i="7"/>
  <c r="U56" i="7"/>
  <c r="U49" i="7"/>
  <c r="U47" i="7"/>
  <c r="U51" i="7"/>
  <c r="BC20" i="7"/>
  <c r="AZ24" i="7"/>
  <c r="AZ25" i="7"/>
  <c r="AZ33" i="7" s="1"/>
  <c r="AY24" i="7"/>
  <c r="AY25" i="7"/>
  <c r="AY33" i="7" s="1"/>
  <c r="BD19" i="7"/>
  <c r="BE19" i="7" s="1"/>
  <c r="BD23" i="7"/>
  <c r="BD21" i="7"/>
  <c r="BE13" i="7"/>
  <c r="BF13" i="7"/>
  <c r="BB17" i="7"/>
  <c r="BC21" i="7"/>
  <c r="BC22" i="7" s="1"/>
  <c r="AS55" i="7"/>
  <c r="AS56" i="7"/>
  <c r="AS47" i="7"/>
  <c r="AS51" i="7"/>
  <c r="AS49" i="7"/>
  <c r="M59" i="7"/>
  <c r="M60" i="7"/>
  <c r="M57" i="7"/>
  <c r="E56" i="7"/>
  <c r="E47" i="7"/>
  <c r="E51" i="7"/>
  <c r="E49" i="7"/>
  <c r="I34" i="7"/>
  <c r="I37" i="7"/>
  <c r="Y46" i="7"/>
  <c r="Y38" i="7"/>
  <c r="AX46" i="7"/>
  <c r="AX38" i="7"/>
  <c r="AB60" i="7"/>
  <c r="AB61" i="7" s="1"/>
  <c r="AB57" i="7"/>
  <c r="BD32" i="7"/>
  <c r="BF30" i="7"/>
  <c r="BG30" i="7" s="1"/>
  <c r="AR37" i="7"/>
  <c r="AR34" i="7"/>
  <c r="AT57" i="7"/>
  <c r="AT59" i="7"/>
  <c r="AT60" i="7"/>
  <c r="AC56" i="7"/>
  <c r="AC51" i="7"/>
  <c r="AC47" i="7"/>
  <c r="AC49" i="7"/>
  <c r="AI37" i="7"/>
  <c r="AI34" i="7"/>
  <c r="AJ37" i="7"/>
  <c r="AJ34" i="7"/>
  <c r="R46" i="7"/>
  <c r="R38" i="7"/>
  <c r="H46" i="7"/>
  <c r="H38" i="7"/>
  <c r="AU46" i="7"/>
  <c r="AU38" i="7"/>
  <c r="AN46" i="7"/>
  <c r="AN38" i="7"/>
  <c r="AF46" i="7"/>
  <c r="AF38" i="7"/>
  <c r="Z46" i="7"/>
  <c r="Z38" i="7"/>
  <c r="AD46" i="7"/>
  <c r="AD38" i="7"/>
  <c r="F60" i="7"/>
  <c r="F59" i="7"/>
  <c r="F57" i="7"/>
  <c r="X46" i="7"/>
  <c r="X38" i="7"/>
  <c r="AV56" i="7"/>
  <c r="AV51" i="7"/>
  <c r="AV47" i="7"/>
  <c r="AV49" i="7"/>
  <c r="AK38" i="7"/>
  <c r="AK46" i="7"/>
  <c r="AL46" i="7"/>
  <c r="AL38" i="7"/>
  <c r="AO34" i="7"/>
  <c r="AO37" i="7"/>
  <c r="N46" i="7"/>
  <c r="N38" i="7"/>
  <c r="S46" i="7"/>
  <c r="S38" i="7"/>
  <c r="BE30" i="7"/>
  <c r="AE46" i="7"/>
  <c r="AE38" i="7"/>
  <c r="AG37" i="7"/>
  <c r="AG34" i="7"/>
  <c r="P56" i="7"/>
  <c r="P47" i="7"/>
  <c r="P49" i="7"/>
  <c r="P51" i="7"/>
  <c r="AW38" i="7"/>
  <c r="AW46" i="7"/>
  <c r="K46" i="7"/>
  <c r="K38" i="7"/>
  <c r="G56" i="7"/>
  <c r="G47" i="7"/>
  <c r="G49" i="7"/>
  <c r="G51" i="7"/>
  <c r="O38" i="7"/>
  <c r="O46" i="7"/>
  <c r="AP46" i="7"/>
  <c r="AP38" i="7"/>
  <c r="AA38" i="7"/>
  <c r="AA46" i="7"/>
  <c r="AH38" i="7"/>
  <c r="AH46" i="7"/>
  <c r="J46" i="7"/>
  <c r="J38" i="7"/>
  <c r="V46" i="7"/>
  <c r="V38" i="7"/>
  <c r="W46" i="7"/>
  <c r="W38" i="7"/>
  <c r="BI27" i="7"/>
  <c r="BH27" i="7"/>
  <c r="AM46" i="7"/>
  <c r="AM38" i="7"/>
  <c r="AQ38" i="7"/>
  <c r="AQ46" i="7"/>
  <c r="Q38" i="7"/>
  <c r="Q46" i="7"/>
  <c r="AA124" i="6"/>
  <c r="AA139" i="6" s="1"/>
  <c r="AA108" i="6"/>
  <c r="AE93" i="6"/>
  <c r="AE124" i="6"/>
  <c r="AE139" i="6" s="1"/>
  <c r="AA93" i="6"/>
  <c r="AA110" i="6" s="1"/>
  <c r="AE108" i="6"/>
  <c r="AX33" i="5"/>
  <c r="AW19" i="5"/>
  <c r="AW27" i="5" s="1"/>
  <c r="BA13" i="5"/>
  <c r="AX25" i="5"/>
  <c r="AY13" i="5"/>
  <c r="AZ13" i="5"/>
  <c r="AW24" i="5"/>
  <c r="AX21" i="5"/>
  <c r="AX23" i="5"/>
  <c r="DI57" i="26" l="1"/>
  <c r="DT26" i="26"/>
  <c r="DT35" i="26"/>
  <c r="DO39" i="26"/>
  <c r="DO36" i="26"/>
  <c r="DM52" i="26"/>
  <c r="DM49" i="26"/>
  <c r="DM56" i="26"/>
  <c r="DI50" i="26"/>
  <c r="DI53" i="26"/>
  <c r="DN40" i="26"/>
  <c r="DN48" i="26"/>
  <c r="DP36" i="26"/>
  <c r="DP39" i="26"/>
  <c r="DQ26" i="26"/>
  <c r="DQ35" i="26"/>
  <c r="DH55" i="26"/>
  <c r="DH58" i="26"/>
  <c r="DK58" i="26"/>
  <c r="DK49" i="26"/>
  <c r="DL50" i="26"/>
  <c r="DS39" i="26"/>
  <c r="DS36" i="26"/>
  <c r="DG51" i="26"/>
  <c r="DG55" i="26"/>
  <c r="DG58" i="26"/>
  <c r="DR35" i="26"/>
  <c r="DR26" i="26"/>
  <c r="CE29" i="5"/>
  <c r="BC31" i="5"/>
  <c r="CH29" i="5"/>
  <c r="CJ29" i="5" s="1"/>
  <c r="AW20" i="5"/>
  <c r="AW26" i="5"/>
  <c r="BF31" i="5"/>
  <c r="BI31" i="5" s="1"/>
  <c r="BJ31" i="5" s="1"/>
  <c r="BL31" i="5" s="1"/>
  <c r="BE31" i="5"/>
  <c r="BD34" i="5"/>
  <c r="BE34" i="5" s="1"/>
  <c r="F65" i="8"/>
  <c r="F64" i="8"/>
  <c r="G65" i="8"/>
  <c r="G64" i="8"/>
  <c r="I34" i="8"/>
  <c r="M37" i="8"/>
  <c r="K33" i="8"/>
  <c r="K35" i="8" s="1"/>
  <c r="K93" i="8" s="1"/>
  <c r="M86" i="8"/>
  <c r="M79" i="8"/>
  <c r="M89" i="8" s="1"/>
  <c r="H65" i="8"/>
  <c r="H64" i="8"/>
  <c r="P25" i="8"/>
  <c r="O27" i="8"/>
  <c r="P28" i="8"/>
  <c r="O30" i="8"/>
  <c r="O17" i="8"/>
  <c r="P13" i="8"/>
  <c r="O21" i="8"/>
  <c r="O19" i="8"/>
  <c r="I56" i="8"/>
  <c r="I53" i="8"/>
  <c r="I55" i="8"/>
  <c r="G57" i="8"/>
  <c r="N15" i="8"/>
  <c r="J45" i="8"/>
  <c r="J48" i="8"/>
  <c r="F57" i="8"/>
  <c r="L24" i="8"/>
  <c r="L31" i="8"/>
  <c r="K32" i="8"/>
  <c r="M16" i="8"/>
  <c r="M23" i="8"/>
  <c r="H57" i="8"/>
  <c r="O123" i="1"/>
  <c r="P111" i="1"/>
  <c r="P126" i="1"/>
  <c r="O131" i="1"/>
  <c r="T46" i="7"/>
  <c r="L46" i="7"/>
  <c r="L56" i="7" s="1"/>
  <c r="BA26" i="7"/>
  <c r="AY26" i="7"/>
  <c r="BE29" i="7"/>
  <c r="BE15" i="7"/>
  <c r="U57" i="7"/>
  <c r="U59" i="7"/>
  <c r="U60" i="7"/>
  <c r="AZ26" i="7"/>
  <c r="BC17" i="7"/>
  <c r="BC18" i="7" s="1"/>
  <c r="BE32" i="7"/>
  <c r="BE20" i="7"/>
  <c r="BB18" i="7"/>
  <c r="BB25" i="7"/>
  <c r="BF19" i="7"/>
  <c r="BH19" i="7" s="1"/>
  <c r="BI13" i="7"/>
  <c r="BH13" i="7"/>
  <c r="BH16" i="7" s="1"/>
  <c r="BF21" i="7"/>
  <c r="BH21" i="7" s="1"/>
  <c r="BH22" i="7" s="1"/>
  <c r="BF23" i="7"/>
  <c r="BH23" i="7" s="1"/>
  <c r="BF29" i="7"/>
  <c r="BG13" i="7"/>
  <c r="BE23" i="7"/>
  <c r="BD17" i="7"/>
  <c r="BE21" i="7"/>
  <c r="BE22" i="7" s="1"/>
  <c r="AW56" i="7"/>
  <c r="AW51" i="7"/>
  <c r="AW47" i="7"/>
  <c r="AW49" i="7"/>
  <c r="E60" i="7"/>
  <c r="E59" i="7"/>
  <c r="E57" i="7"/>
  <c r="V56" i="7"/>
  <c r="V51" i="7"/>
  <c r="V49" i="7"/>
  <c r="V47" i="7"/>
  <c r="AK49" i="7"/>
  <c r="AK47" i="7"/>
  <c r="AK51" i="7"/>
  <c r="AK56" i="7"/>
  <c r="AN47" i="7"/>
  <c r="AN51" i="7"/>
  <c r="AN49" i="7"/>
  <c r="AN56" i="7"/>
  <c r="Q56" i="7"/>
  <c r="Q51" i="7"/>
  <c r="Q47" i="7"/>
  <c r="Q49" i="7"/>
  <c r="AZ37" i="7"/>
  <c r="AZ34" i="7"/>
  <c r="S56" i="7"/>
  <c r="S47" i="7"/>
  <c r="S51" i="7"/>
  <c r="S49" i="7"/>
  <c r="S55" i="7"/>
  <c r="AD47" i="7"/>
  <c r="AD56" i="7"/>
  <c r="AD49" i="7"/>
  <c r="AD51" i="7"/>
  <c r="M68" i="7"/>
  <c r="M69" i="7"/>
  <c r="M61" i="7"/>
  <c r="AA56" i="7"/>
  <c r="AA47" i="7"/>
  <c r="AA55" i="7"/>
  <c r="AA49" i="7"/>
  <c r="AA51" i="7"/>
  <c r="K56" i="7"/>
  <c r="K47" i="7"/>
  <c r="K55" i="7"/>
  <c r="K51" i="7"/>
  <c r="K49" i="7"/>
  <c r="AU56" i="7"/>
  <c r="AU51" i="7"/>
  <c r="AU47" i="7"/>
  <c r="AU49" i="7"/>
  <c r="AC60" i="7"/>
  <c r="AC57" i="7"/>
  <c r="AC59" i="7"/>
  <c r="AQ56" i="7"/>
  <c r="AQ47" i="7"/>
  <c r="AQ49" i="7"/>
  <c r="AQ55" i="7"/>
  <c r="AQ51" i="7"/>
  <c r="BA37" i="7"/>
  <c r="BA34" i="7"/>
  <c r="Z55" i="7"/>
  <c r="Z56" i="7"/>
  <c r="Z47" i="7"/>
  <c r="Z51" i="7"/>
  <c r="Z49" i="7"/>
  <c r="AT68" i="7"/>
  <c r="AT69" i="7"/>
  <c r="AT61" i="7"/>
  <c r="AX47" i="7"/>
  <c r="AX50" i="7"/>
  <c r="AX52" i="7"/>
  <c r="AJ46" i="7"/>
  <c r="AJ38" i="7"/>
  <c r="BI30" i="7"/>
  <c r="BF32" i="7"/>
  <c r="F61" i="7"/>
  <c r="F68" i="7"/>
  <c r="F69" i="7"/>
  <c r="AE56" i="7"/>
  <c r="AE47" i="7"/>
  <c r="AE51" i="7"/>
  <c r="AE49" i="7"/>
  <c r="AL49" i="7"/>
  <c r="AL51" i="7"/>
  <c r="AL47" i="7"/>
  <c r="AL56" i="7"/>
  <c r="J56" i="7"/>
  <c r="J55" i="7"/>
  <c r="J51" i="7"/>
  <c r="J47" i="7"/>
  <c r="J49" i="7"/>
  <c r="G60" i="7"/>
  <c r="G61" i="7" s="1"/>
  <c r="G57" i="7"/>
  <c r="G59" i="7"/>
  <c r="L47" i="7"/>
  <c r="L49" i="7"/>
  <c r="L51" i="7"/>
  <c r="L55" i="7"/>
  <c r="AI46" i="7"/>
  <c r="AI38" i="7"/>
  <c r="BH30" i="7"/>
  <c r="AM56" i="7"/>
  <c r="AM51" i="7"/>
  <c r="AM47" i="7"/>
  <c r="AM49" i="7"/>
  <c r="AP55" i="7"/>
  <c r="AP47" i="7"/>
  <c r="AP56" i="7"/>
  <c r="AP49" i="7"/>
  <c r="AP51" i="7"/>
  <c r="BJ27" i="7"/>
  <c r="O56" i="7"/>
  <c r="O49" i="7"/>
  <c r="O47" i="7"/>
  <c r="O51" i="7"/>
  <c r="P60" i="7"/>
  <c r="P59" i="7"/>
  <c r="S59" i="7" s="1"/>
  <c r="P57" i="7"/>
  <c r="H56" i="7"/>
  <c r="H51" i="7"/>
  <c r="H47" i="7"/>
  <c r="H49" i="7"/>
  <c r="N51" i="7"/>
  <c r="N56" i="7"/>
  <c r="N47" i="7"/>
  <c r="N49" i="7"/>
  <c r="AV57" i="7"/>
  <c r="AV60" i="7"/>
  <c r="AF56" i="7"/>
  <c r="AF49" i="7"/>
  <c r="AF47" i="7"/>
  <c r="AF51" i="7"/>
  <c r="Y56" i="7"/>
  <c r="Y51" i="7"/>
  <c r="Y47" i="7"/>
  <c r="Y49" i="7"/>
  <c r="AH55" i="7"/>
  <c r="AH56" i="7"/>
  <c r="AH51" i="7"/>
  <c r="AH47" i="7"/>
  <c r="AH49" i="7"/>
  <c r="AG46" i="7"/>
  <c r="AG38" i="7"/>
  <c r="AO38" i="7"/>
  <c r="AO46" i="7"/>
  <c r="R55" i="7"/>
  <c r="R56" i="7"/>
  <c r="R47" i="7"/>
  <c r="R49" i="7"/>
  <c r="R51" i="7"/>
  <c r="I38" i="7"/>
  <c r="I46" i="7"/>
  <c r="AS57" i="7"/>
  <c r="AS59" i="7"/>
  <c r="AS60" i="7"/>
  <c r="T56" i="7"/>
  <c r="T49" i="7"/>
  <c r="T47" i="7"/>
  <c r="T55" i="7"/>
  <c r="T51" i="7"/>
  <c r="W56" i="7"/>
  <c r="W51" i="7"/>
  <c r="W49" i="7"/>
  <c r="W47" i="7"/>
  <c r="X56" i="7"/>
  <c r="X51" i="7"/>
  <c r="X49" i="7"/>
  <c r="X47" i="7"/>
  <c r="AY34" i="7"/>
  <c r="AY37" i="7"/>
  <c r="AR46" i="7"/>
  <c r="AR38" i="7"/>
  <c r="AA141" i="6"/>
  <c r="AE110" i="6"/>
  <c r="AE141" i="6" s="1"/>
  <c r="AZ36" i="5"/>
  <c r="AZ23" i="5"/>
  <c r="AY23" i="5"/>
  <c r="AY24" i="5" s="1"/>
  <c r="BA21" i="5"/>
  <c r="BA36" i="5"/>
  <c r="BA25" i="5"/>
  <c r="BA23" i="5"/>
  <c r="BB13" i="5"/>
  <c r="BC13" i="5" s="1"/>
  <c r="BA33" i="5"/>
  <c r="AY36" i="5"/>
  <c r="AY33" i="5"/>
  <c r="AY30" i="5"/>
  <c r="AZ33" i="5"/>
  <c r="AZ25" i="5"/>
  <c r="AY25" i="5"/>
  <c r="AZ21" i="5"/>
  <c r="AZ22" i="5" s="1"/>
  <c r="AY21" i="5"/>
  <c r="AW37" i="5"/>
  <c r="AW28" i="5"/>
  <c r="AX19" i="5"/>
  <c r="DN49" i="26" l="1"/>
  <c r="DN52" i="26"/>
  <c r="DN56" i="26"/>
  <c r="DI51" i="26"/>
  <c r="DI55" i="26"/>
  <c r="DI58" i="26"/>
  <c r="DK62" i="26"/>
  <c r="DK63" i="26" s="1"/>
  <c r="DK59" i="26"/>
  <c r="DH62" i="26"/>
  <c r="DH63" i="26" s="1"/>
  <c r="DH59" i="26"/>
  <c r="DM50" i="26"/>
  <c r="DQ39" i="26"/>
  <c r="DQ36" i="26"/>
  <c r="DR39" i="26"/>
  <c r="DR36" i="26"/>
  <c r="DO48" i="26"/>
  <c r="DO40" i="26"/>
  <c r="DG62" i="26"/>
  <c r="DG63" i="26" s="1"/>
  <c r="DG59" i="26"/>
  <c r="DG61" i="26"/>
  <c r="DP48" i="26"/>
  <c r="DP40" i="26"/>
  <c r="DT39" i="26"/>
  <c r="DT36" i="26"/>
  <c r="DS40" i="26"/>
  <c r="DS48" i="26"/>
  <c r="DL51" i="26"/>
  <c r="DL55" i="26"/>
  <c r="DL58" i="26"/>
  <c r="DO56" i="26"/>
  <c r="BH31" i="5"/>
  <c r="CI29" i="5"/>
  <c r="CL29" i="5"/>
  <c r="CO29" i="5" s="1"/>
  <c r="CN29" i="5"/>
  <c r="CK29" i="5"/>
  <c r="BK31" i="5"/>
  <c r="BF34" i="5"/>
  <c r="BG31" i="5"/>
  <c r="N37" i="8"/>
  <c r="L33" i="8"/>
  <c r="I64" i="8"/>
  <c r="I65" i="8"/>
  <c r="I62" i="8" s="1"/>
  <c r="G62" i="8"/>
  <c r="N79" i="8"/>
  <c r="N86" i="8"/>
  <c r="F62" i="8"/>
  <c r="H62" i="8"/>
  <c r="O15" i="8"/>
  <c r="J50" i="8"/>
  <c r="J46" i="8" s="1"/>
  <c r="J52" i="8" s="1"/>
  <c r="Q25" i="8"/>
  <c r="P27" i="8"/>
  <c r="K36" i="8"/>
  <c r="K44" i="8"/>
  <c r="P21" i="8"/>
  <c r="Q13" i="8"/>
  <c r="P17" i="8"/>
  <c r="P19" i="8"/>
  <c r="N16" i="8"/>
  <c r="N23" i="8"/>
  <c r="L35" i="8"/>
  <c r="L93" i="8" s="1"/>
  <c r="L32" i="8"/>
  <c r="Q28" i="8"/>
  <c r="P30" i="8"/>
  <c r="I57" i="8"/>
  <c r="M24" i="8"/>
  <c r="M31" i="8"/>
  <c r="P123" i="1"/>
  <c r="Q111" i="1"/>
  <c r="P131" i="1"/>
  <c r="Q126" i="1"/>
  <c r="BG29" i="7"/>
  <c r="BG15" i="7"/>
  <c r="M66" i="7"/>
  <c r="U68" i="7"/>
  <c r="U69" i="7"/>
  <c r="U61" i="7"/>
  <c r="BG23" i="7"/>
  <c r="BC24" i="7"/>
  <c r="BC25" i="7"/>
  <c r="BI19" i="7"/>
  <c r="BJ13" i="7"/>
  <c r="BK13" i="7" s="1"/>
  <c r="BK15" i="7" s="1"/>
  <c r="BI21" i="7"/>
  <c r="BI23" i="7"/>
  <c r="BH17" i="7"/>
  <c r="BH18" i="7" s="1"/>
  <c r="BH20" i="7"/>
  <c r="BF17" i="7"/>
  <c r="BG19" i="7"/>
  <c r="BH29" i="7"/>
  <c r="BD18" i="7"/>
  <c r="BD25" i="7"/>
  <c r="BB33" i="7"/>
  <c r="BB26" i="7"/>
  <c r="BI29" i="7"/>
  <c r="BE17" i="7"/>
  <c r="BH32" i="7"/>
  <c r="BG32" i="7"/>
  <c r="BG21" i="7"/>
  <c r="BG22" i="7" s="1"/>
  <c r="J57" i="7"/>
  <c r="J60" i="7"/>
  <c r="W57" i="7"/>
  <c r="W60" i="7"/>
  <c r="W61" i="7" s="1"/>
  <c r="W59" i="7"/>
  <c r="AF60" i="7"/>
  <c r="AF57" i="7"/>
  <c r="AF59" i="7"/>
  <c r="AI59" i="7" s="1"/>
  <c r="AP60" i="7"/>
  <c r="AP57" i="7"/>
  <c r="AI56" i="7"/>
  <c r="AI47" i="7"/>
  <c r="AI51" i="7"/>
  <c r="AI49" i="7"/>
  <c r="AI55" i="7"/>
  <c r="AT66" i="7"/>
  <c r="Q60" i="7"/>
  <c r="Q61" i="7" s="1"/>
  <c r="Q57" i="7"/>
  <c r="AL59" i="7"/>
  <c r="AL60" i="7"/>
  <c r="AL57" i="7"/>
  <c r="AV68" i="7"/>
  <c r="AV69" i="7"/>
  <c r="AV61" i="7"/>
  <c r="P69" i="7"/>
  <c r="P61" i="7"/>
  <c r="P68" i="7"/>
  <c r="AM60" i="7"/>
  <c r="AM61" i="7" s="1"/>
  <c r="AM57" i="7"/>
  <c r="AM59" i="7"/>
  <c r="L57" i="7"/>
  <c r="L60" i="7"/>
  <c r="L61" i="7" s="1"/>
  <c r="AJ56" i="7"/>
  <c r="AJ55" i="7"/>
  <c r="AJ47" i="7"/>
  <c r="AJ49" i="7"/>
  <c r="AJ51" i="7"/>
  <c r="AA60" i="7"/>
  <c r="AA61" i="7" s="1"/>
  <c r="AA57" i="7"/>
  <c r="AC61" i="7"/>
  <c r="AC68" i="7"/>
  <c r="AC69" i="7"/>
  <c r="E61" i="7"/>
  <c r="E68" i="7"/>
  <c r="E69" i="7"/>
  <c r="AN59" i="7"/>
  <c r="AQ59" i="7" s="1"/>
  <c r="AN60" i="7"/>
  <c r="AN57" i="7"/>
  <c r="AH57" i="7"/>
  <c r="AH60" i="7"/>
  <c r="AZ46" i="7"/>
  <c r="AZ38" i="7"/>
  <c r="I56" i="7"/>
  <c r="I47" i="7"/>
  <c r="I49" i="7"/>
  <c r="I51" i="7"/>
  <c r="O60" i="7"/>
  <c r="O61" i="7" s="1"/>
  <c r="O57" i="7"/>
  <c r="O59" i="7"/>
  <c r="AQ60" i="7"/>
  <c r="AQ61" i="7" s="1"/>
  <c r="AQ57" i="7"/>
  <c r="H60" i="7"/>
  <c r="H59" i="7"/>
  <c r="K59" i="7" s="1"/>
  <c r="H57" i="7"/>
  <c r="AR56" i="7"/>
  <c r="AR47" i="7"/>
  <c r="AR51" i="7"/>
  <c r="AR49" i="7"/>
  <c r="AR55" i="7"/>
  <c r="AK59" i="7"/>
  <c r="AK60" i="7"/>
  <c r="AK57" i="7"/>
  <c r="V57" i="7"/>
  <c r="V59" i="7"/>
  <c r="V60" i="7"/>
  <c r="S60" i="7"/>
  <c r="S61" i="7" s="1"/>
  <c r="S57" i="7"/>
  <c r="BI32" i="7"/>
  <c r="BJ30" i="7"/>
  <c r="BK30" i="7" s="1"/>
  <c r="N59" i="7"/>
  <c r="N60" i="7"/>
  <c r="N57" i="7"/>
  <c r="BL27" i="7"/>
  <c r="Z60" i="7"/>
  <c r="Z57" i="7"/>
  <c r="AY38" i="7"/>
  <c r="AY46" i="7"/>
  <c r="R60" i="7"/>
  <c r="R57" i="7"/>
  <c r="BK27" i="7"/>
  <c r="AO56" i="7"/>
  <c r="AO47" i="7"/>
  <c r="AO49" i="7"/>
  <c r="AO51" i="7"/>
  <c r="Y60" i="7"/>
  <c r="Y61" i="7" s="1"/>
  <c r="Y57" i="7"/>
  <c r="AX48" i="7"/>
  <c r="AY50" i="7"/>
  <c r="AZ50" i="7"/>
  <c r="BA46" i="7"/>
  <c r="BA38" i="7"/>
  <c r="T60" i="7"/>
  <c r="T61" i="7" s="1"/>
  <c r="T57" i="7"/>
  <c r="AD60" i="7"/>
  <c r="AD57" i="7"/>
  <c r="AD59" i="7"/>
  <c r="AS69" i="7"/>
  <c r="AS61" i="7"/>
  <c r="AS68" i="7"/>
  <c r="AE60" i="7"/>
  <c r="AE61" i="7" s="1"/>
  <c r="AE57" i="7"/>
  <c r="AE59" i="7"/>
  <c r="K57" i="7"/>
  <c r="K60" i="7"/>
  <c r="K61" i="7" s="1"/>
  <c r="X57" i="7"/>
  <c r="X59" i="7"/>
  <c r="AA59" i="7" s="1"/>
  <c r="X60" i="7"/>
  <c r="AZ59" i="7"/>
  <c r="AW59" i="7"/>
  <c r="AG56" i="7"/>
  <c r="AG47" i="7"/>
  <c r="AG51" i="7"/>
  <c r="AG49" i="7"/>
  <c r="F66" i="7"/>
  <c r="AU57" i="7"/>
  <c r="AU60" i="7"/>
  <c r="AU61" i="7" s="1"/>
  <c r="AU59" i="7"/>
  <c r="AW60" i="7"/>
  <c r="AW61" i="7" s="1"/>
  <c r="AW57" i="7"/>
  <c r="BN31" i="5"/>
  <c r="BQ31" i="5" s="1"/>
  <c r="BM31" i="5"/>
  <c r="BC36" i="5"/>
  <c r="BC33" i="5"/>
  <c r="BA19" i="5"/>
  <c r="BB25" i="5"/>
  <c r="BC25" i="5" s="1"/>
  <c r="BD13" i="5"/>
  <c r="BE13" i="5" s="1"/>
  <c r="BB21" i="5"/>
  <c r="BB23" i="5"/>
  <c r="BC23" i="5" s="1"/>
  <c r="BC24" i="5" s="1"/>
  <c r="BB36" i="5"/>
  <c r="BB33" i="5"/>
  <c r="AY22" i="5"/>
  <c r="AY19" i="5"/>
  <c r="AY26" i="5" s="1"/>
  <c r="AZ19" i="5"/>
  <c r="AZ24" i="5"/>
  <c r="AW41" i="5"/>
  <c r="AW38" i="5"/>
  <c r="AX27" i="5"/>
  <c r="AX20" i="5"/>
  <c r="DT48" i="26" l="1"/>
  <c r="DT40" i="26"/>
  <c r="DL59" i="26"/>
  <c r="DL62" i="26"/>
  <c r="DL63" i="26" s="1"/>
  <c r="DO49" i="26"/>
  <c r="DR40" i="26"/>
  <c r="DR48" i="26"/>
  <c r="DQ48" i="26"/>
  <c r="DQ40" i="26"/>
  <c r="DN50" i="26"/>
  <c r="DO52" i="26"/>
  <c r="DI59" i="26"/>
  <c r="DI62" i="26"/>
  <c r="DI63" i="26" s="1"/>
  <c r="DS49" i="26"/>
  <c r="DP49" i="26"/>
  <c r="DP52" i="26"/>
  <c r="DP56" i="26"/>
  <c r="DM55" i="26"/>
  <c r="DM58" i="26"/>
  <c r="CM29" i="5"/>
  <c r="CP29" i="5"/>
  <c r="CR29" i="5" s="1"/>
  <c r="BP31" i="5"/>
  <c r="BO31" i="5"/>
  <c r="BR31" i="5"/>
  <c r="BT31" i="5" s="1"/>
  <c r="BI34" i="5"/>
  <c r="BH34" i="5"/>
  <c r="BG34" i="5"/>
  <c r="O23" i="8"/>
  <c r="O79" i="8"/>
  <c r="O86" i="8"/>
  <c r="O16" i="8"/>
  <c r="N89" i="8"/>
  <c r="O37" i="8"/>
  <c r="M33" i="8"/>
  <c r="M35" i="8" s="1"/>
  <c r="M93" i="8" s="1"/>
  <c r="P15" i="8"/>
  <c r="P23" i="8" s="1"/>
  <c r="N24" i="8"/>
  <c r="N31" i="8"/>
  <c r="K45" i="8"/>
  <c r="K48" i="8"/>
  <c r="R28" i="8"/>
  <c r="Q30" i="8"/>
  <c r="J47" i="8"/>
  <c r="M32" i="8"/>
  <c r="L36" i="8"/>
  <c r="L44" i="8"/>
  <c r="Q21" i="8"/>
  <c r="R13" i="8"/>
  <c r="Q19" i="8"/>
  <c r="Q17" i="8"/>
  <c r="R25" i="8"/>
  <c r="Q27" i="8"/>
  <c r="O31" i="8"/>
  <c r="O24" i="8"/>
  <c r="Q123" i="1"/>
  <c r="R111" i="1"/>
  <c r="Q131" i="1"/>
  <c r="R126" i="1"/>
  <c r="BK32" i="7"/>
  <c r="BK29" i="7"/>
  <c r="BJ29" i="7"/>
  <c r="E66" i="7"/>
  <c r="I59" i="7"/>
  <c r="L59" i="7"/>
  <c r="U66" i="7"/>
  <c r="AC66" i="7"/>
  <c r="AG59" i="7"/>
  <c r="AJ59" i="7"/>
  <c r="AV66" i="7"/>
  <c r="BH25" i="7"/>
  <c r="BH33" i="7" s="1"/>
  <c r="BH37" i="7" s="1"/>
  <c r="BC26" i="7"/>
  <c r="BC33" i="7"/>
  <c r="BG20" i="7"/>
  <c r="BG17" i="7"/>
  <c r="BF18" i="7"/>
  <c r="BF25" i="7"/>
  <c r="BE18" i="7"/>
  <c r="BE25" i="7"/>
  <c r="BE24" i="7"/>
  <c r="BJ23" i="7"/>
  <c r="BL13" i="7"/>
  <c r="BJ21" i="7"/>
  <c r="BK21" i="7" s="1"/>
  <c r="BK22" i="7" s="1"/>
  <c r="BJ19" i="7"/>
  <c r="BB37" i="7"/>
  <c r="BB34" i="7"/>
  <c r="BK19" i="7"/>
  <c r="BK20" i="7" s="1"/>
  <c r="BI17" i="7"/>
  <c r="BD26" i="7"/>
  <c r="BD33" i="7"/>
  <c r="BH24" i="7"/>
  <c r="AD61" i="7"/>
  <c r="AD68" i="7"/>
  <c r="AD69" i="7"/>
  <c r="AJ57" i="7"/>
  <c r="AJ60" i="7"/>
  <c r="AJ61" i="7" s="1"/>
  <c r="Z68" i="7"/>
  <c r="Z61" i="7"/>
  <c r="Z69" i="7"/>
  <c r="AN69" i="7"/>
  <c r="AN61" i="7"/>
  <c r="AN68" i="7"/>
  <c r="AG57" i="7"/>
  <c r="AG60" i="7"/>
  <c r="AG61" i="7" s="1"/>
  <c r="J68" i="7"/>
  <c r="J69" i="7"/>
  <c r="J61" i="7"/>
  <c r="BJ32" i="7"/>
  <c r="BL30" i="7"/>
  <c r="BM30" i="7" s="1"/>
  <c r="AY47" i="7"/>
  <c r="AY55" i="7"/>
  <c r="AO59" i="7"/>
  <c r="AR59" i="7"/>
  <c r="AL68" i="7"/>
  <c r="AL69" i="7"/>
  <c r="AL66" i="7" s="1"/>
  <c r="AL61" i="7"/>
  <c r="V68" i="7"/>
  <c r="V61" i="7"/>
  <c r="V69" i="7"/>
  <c r="X68" i="7"/>
  <c r="X69" i="7"/>
  <c r="X61" i="7"/>
  <c r="BN27" i="7"/>
  <c r="BO27" i="7" s="1"/>
  <c r="BP27" i="7"/>
  <c r="BM27" i="7"/>
  <c r="R61" i="7"/>
  <c r="R68" i="7"/>
  <c r="R69" i="7"/>
  <c r="AK68" i="7"/>
  <c r="AK69" i="7"/>
  <c r="AK61" i="7"/>
  <c r="AY48" i="7"/>
  <c r="AY49" i="7" s="1"/>
  <c r="AY51" i="7"/>
  <c r="AY53" i="7"/>
  <c r="AX49" i="7"/>
  <c r="AX56" i="7"/>
  <c r="AF61" i="7"/>
  <c r="AF68" i="7"/>
  <c r="AF69" i="7"/>
  <c r="AB59" i="7"/>
  <c r="Y59" i="7"/>
  <c r="AR60" i="7"/>
  <c r="AR61" i="7" s="1"/>
  <c r="AR57" i="7"/>
  <c r="I57" i="7"/>
  <c r="I60" i="7"/>
  <c r="I61" i="7" s="1"/>
  <c r="AI57" i="7"/>
  <c r="AI60" i="7"/>
  <c r="AI61" i="7" s="1"/>
  <c r="AO60" i="7"/>
  <c r="AO61" i="7" s="1"/>
  <c r="AO57" i="7"/>
  <c r="N68" i="7"/>
  <c r="N69" i="7"/>
  <c r="N61" i="7"/>
  <c r="AS66" i="7"/>
  <c r="BA47" i="7"/>
  <c r="BA50" i="7"/>
  <c r="BA52" i="7"/>
  <c r="Q59" i="7"/>
  <c r="T59" i="7"/>
  <c r="AZ55" i="7"/>
  <c r="AZ47" i="7"/>
  <c r="P66" i="7"/>
  <c r="AP61" i="7"/>
  <c r="AP69" i="7"/>
  <c r="AP68" i="7"/>
  <c r="AZ53" i="7"/>
  <c r="AZ48" i="7"/>
  <c r="AZ49" i="7" s="1"/>
  <c r="AZ51" i="7"/>
  <c r="H61" i="7"/>
  <c r="H68" i="7"/>
  <c r="H69" i="7"/>
  <c r="AH68" i="7"/>
  <c r="AH69" i="7"/>
  <c r="AH61" i="7"/>
  <c r="BE33" i="5"/>
  <c r="BF13" i="5"/>
  <c r="AX28" i="5"/>
  <c r="AX37" i="5"/>
  <c r="BB19" i="5"/>
  <c r="BD21" i="5"/>
  <c r="BD25" i="5"/>
  <c r="BD23" i="5"/>
  <c r="BD33" i="5"/>
  <c r="BD36" i="5"/>
  <c r="AZ20" i="5"/>
  <c r="AZ27" i="5"/>
  <c r="AZ26" i="5"/>
  <c r="BA20" i="5"/>
  <c r="BA27" i="5"/>
  <c r="BC21" i="5"/>
  <c r="AY20" i="5"/>
  <c r="AY27" i="5"/>
  <c r="AW42" i="5"/>
  <c r="AW50" i="5"/>
  <c r="DO53" i="26" l="1"/>
  <c r="DO50" i="26"/>
  <c r="DN55" i="26"/>
  <c r="DN58" i="26"/>
  <c r="DR52" i="26"/>
  <c r="DS52" i="26" s="1"/>
  <c r="DR56" i="26"/>
  <c r="DT56" i="26" s="1"/>
  <c r="DR49" i="26"/>
  <c r="DM62" i="26"/>
  <c r="DM63" i="26" s="1"/>
  <c r="DM59" i="26"/>
  <c r="DS56" i="26"/>
  <c r="DQ56" i="26"/>
  <c r="DP50" i="26"/>
  <c r="DQ52" i="26"/>
  <c r="DQ49" i="26"/>
  <c r="DO57" i="26"/>
  <c r="DT49" i="26"/>
  <c r="CS29" i="5"/>
  <c r="CQ29" i="5"/>
  <c r="CT29" i="5"/>
  <c r="CU29" i="5"/>
  <c r="BS31" i="5"/>
  <c r="BU31" i="5"/>
  <c r="BJ34" i="5"/>
  <c r="BV31" i="5"/>
  <c r="BW31" i="5" s="1"/>
  <c r="P79" i="8"/>
  <c r="P86" i="8"/>
  <c r="P16" i="8"/>
  <c r="O89" i="8"/>
  <c r="P37" i="8"/>
  <c r="N33" i="8"/>
  <c r="N35" i="8" s="1"/>
  <c r="N93" i="8" s="1"/>
  <c r="Q15" i="8"/>
  <c r="L45" i="8"/>
  <c r="L48" i="8"/>
  <c r="P31" i="8"/>
  <c r="P24" i="8"/>
  <c r="M44" i="8"/>
  <c r="M36" i="8"/>
  <c r="O32" i="8"/>
  <c r="R30" i="8"/>
  <c r="S28" i="8"/>
  <c r="S30" i="8" s="1"/>
  <c r="R21" i="8"/>
  <c r="S13" i="8"/>
  <c r="R19" i="8"/>
  <c r="R17" i="8"/>
  <c r="R15" i="8" s="1"/>
  <c r="K50" i="8"/>
  <c r="K46" i="8" s="1"/>
  <c r="N32" i="8"/>
  <c r="R27" i="8"/>
  <c r="S25" i="8"/>
  <c r="J53" i="8"/>
  <c r="J54" i="8"/>
  <c r="J56" i="8" s="1"/>
  <c r="S111" i="1"/>
  <c r="S123" i="1" s="1"/>
  <c r="R123" i="1"/>
  <c r="S126" i="1"/>
  <c r="S131" i="1" s="1"/>
  <c r="R131" i="1"/>
  <c r="AD66" i="7"/>
  <c r="BH34" i="7"/>
  <c r="BH26" i="7"/>
  <c r="H66" i="7"/>
  <c r="J66" i="7"/>
  <c r="N66" i="7"/>
  <c r="R66" i="7"/>
  <c r="V66" i="7"/>
  <c r="X66" i="7"/>
  <c r="Z66" i="7"/>
  <c r="AF66" i="7"/>
  <c r="AH66" i="7"/>
  <c r="AK66" i="7"/>
  <c r="AZ56" i="7"/>
  <c r="AZ60" i="7" s="1"/>
  <c r="AZ61" i="7" s="1"/>
  <c r="BC37" i="7"/>
  <c r="BC34" i="7"/>
  <c r="BL19" i="7"/>
  <c r="BM19" i="7" s="1"/>
  <c r="BL21" i="7"/>
  <c r="BL23" i="7"/>
  <c r="BM23" i="7" s="1"/>
  <c r="BM13" i="7"/>
  <c r="BN13" i="7"/>
  <c r="BO13" i="7" s="1"/>
  <c r="BE26" i="7"/>
  <c r="BE33" i="7"/>
  <c r="BD37" i="7"/>
  <c r="BD34" i="7"/>
  <c r="BI18" i="7"/>
  <c r="BI25" i="7"/>
  <c r="BF33" i="7"/>
  <c r="BF26" i="7"/>
  <c r="AY56" i="7"/>
  <c r="AY60" i="7" s="1"/>
  <c r="AY61" i="7" s="1"/>
  <c r="BG24" i="7"/>
  <c r="BG18" i="7"/>
  <c r="BG25" i="7"/>
  <c r="BB46" i="7"/>
  <c r="BB38" i="7"/>
  <c r="BJ17" i="7"/>
  <c r="BL29" i="7"/>
  <c r="BK23" i="7"/>
  <c r="AX60" i="7"/>
  <c r="AX61" i="7" s="1"/>
  <c r="AX57" i="7"/>
  <c r="BQ27" i="7"/>
  <c r="BN30" i="7"/>
  <c r="BO30" i="7"/>
  <c r="BL32" i="7"/>
  <c r="BH46" i="7"/>
  <c r="BH38" i="7"/>
  <c r="BA48" i="7"/>
  <c r="AP66" i="7"/>
  <c r="AN66" i="7"/>
  <c r="BF25" i="5"/>
  <c r="BG25" i="5" s="1"/>
  <c r="BI13" i="5"/>
  <c r="BF23" i="5"/>
  <c r="BG23" i="5" s="1"/>
  <c r="BF21" i="5"/>
  <c r="BF19" i="5" s="1"/>
  <c r="BF20" i="5" s="1"/>
  <c r="BF33" i="5"/>
  <c r="BF36" i="5"/>
  <c r="BH13" i="5"/>
  <c r="BG13" i="5"/>
  <c r="BE25" i="5"/>
  <c r="BE21" i="5"/>
  <c r="BE22" i="5" s="1"/>
  <c r="BE23" i="5"/>
  <c r="AZ28" i="5"/>
  <c r="AZ37" i="5"/>
  <c r="AY37" i="5"/>
  <c r="AY28" i="5"/>
  <c r="BD19" i="5"/>
  <c r="BC22" i="5"/>
  <c r="BC19" i="5"/>
  <c r="BB20" i="5"/>
  <c r="BB27" i="5"/>
  <c r="BA28" i="5"/>
  <c r="BA37" i="5"/>
  <c r="AX41" i="5"/>
  <c r="AX38" i="5"/>
  <c r="AW51" i="5"/>
  <c r="AW60" i="5"/>
  <c r="AW53" i="5"/>
  <c r="AW55" i="5"/>
  <c r="DQ57" i="26" l="1"/>
  <c r="DS50" i="26"/>
  <c r="DS55" i="26" s="1"/>
  <c r="DT52" i="26"/>
  <c r="DT57" i="26" s="1"/>
  <c r="DT50" i="26"/>
  <c r="DQ53" i="26"/>
  <c r="DQ50" i="26"/>
  <c r="DP55" i="26"/>
  <c r="DP58" i="26"/>
  <c r="DO51" i="26"/>
  <c r="DO55" i="26"/>
  <c r="DO58" i="26"/>
  <c r="DR50" i="26"/>
  <c r="DN62" i="26"/>
  <c r="DN63" i="26" s="1"/>
  <c r="DN59" i="26"/>
  <c r="BF27" i="5"/>
  <c r="BF37" i="5" s="1"/>
  <c r="CW29" i="5"/>
  <c r="CV29" i="5"/>
  <c r="BY31" i="5"/>
  <c r="BX31" i="5"/>
  <c r="BL34" i="5"/>
  <c r="BK34" i="5"/>
  <c r="R79" i="8"/>
  <c r="R86" i="8"/>
  <c r="Q23" i="8"/>
  <c r="Q79" i="8"/>
  <c r="Q86" i="8"/>
  <c r="Q16" i="8"/>
  <c r="P89" i="8"/>
  <c r="O33" i="8"/>
  <c r="O35" i="8" s="1"/>
  <c r="O44" i="8" s="1"/>
  <c r="O93" i="8"/>
  <c r="Q37" i="8"/>
  <c r="S27" i="8"/>
  <c r="J57" i="8"/>
  <c r="N44" i="8"/>
  <c r="N36" i="8"/>
  <c r="K47" i="8"/>
  <c r="K52" i="8"/>
  <c r="S19" i="8"/>
  <c r="S21" i="8"/>
  <c r="S17" i="8"/>
  <c r="M48" i="8"/>
  <c r="M45" i="8"/>
  <c r="P32" i="8"/>
  <c r="L50" i="8"/>
  <c r="L46" i="8" s="1"/>
  <c r="R16" i="8"/>
  <c r="R23" i="8"/>
  <c r="BO29" i="7"/>
  <c r="BO15" i="7"/>
  <c r="BN29" i="7"/>
  <c r="BM32" i="7"/>
  <c r="BM15" i="7"/>
  <c r="BM29" i="7"/>
  <c r="AZ57" i="7"/>
  <c r="AY57" i="7"/>
  <c r="BC38" i="7"/>
  <c r="BC46" i="7"/>
  <c r="BC47" i="7" s="1"/>
  <c r="BD46" i="7"/>
  <c r="BD38" i="7"/>
  <c r="BG26" i="7"/>
  <c r="BG33" i="7"/>
  <c r="BE37" i="7"/>
  <c r="BE34" i="7"/>
  <c r="BO32" i="7"/>
  <c r="BK17" i="7"/>
  <c r="BN23" i="7"/>
  <c r="BP23" i="7" s="1"/>
  <c r="BN19" i="7"/>
  <c r="BQ13" i="7"/>
  <c r="BQ29" i="7" s="1"/>
  <c r="BN21" i="7"/>
  <c r="BO21" i="7" s="1"/>
  <c r="BO22" i="7" s="1"/>
  <c r="BM20" i="7"/>
  <c r="BJ18" i="7"/>
  <c r="BJ25" i="7"/>
  <c r="BF34" i="7"/>
  <c r="BF37" i="7"/>
  <c r="BI26" i="7"/>
  <c r="BI33" i="7"/>
  <c r="BM21" i="7"/>
  <c r="BM22" i="7" s="1"/>
  <c r="BL17" i="7"/>
  <c r="BB47" i="7"/>
  <c r="BB52" i="7"/>
  <c r="BC52" i="7" s="1"/>
  <c r="BB50" i="7"/>
  <c r="BP13" i="7"/>
  <c r="BA49" i="7"/>
  <c r="BA56" i="7"/>
  <c r="BN32" i="7"/>
  <c r="BQ30" i="7"/>
  <c r="BP30" i="7"/>
  <c r="BH47" i="7"/>
  <c r="BH55" i="7"/>
  <c r="BR27" i="7"/>
  <c r="BS27" i="7"/>
  <c r="BG21" i="5"/>
  <c r="BG19" i="5" s="1"/>
  <c r="BG20" i="5" s="1"/>
  <c r="BH25" i="5"/>
  <c r="BG24" i="5"/>
  <c r="BH21" i="5"/>
  <c r="BH22" i="5" s="1"/>
  <c r="BH33" i="5"/>
  <c r="BH36" i="5"/>
  <c r="BE19" i="5"/>
  <c r="BE24" i="5"/>
  <c r="BH23" i="5"/>
  <c r="BJ13" i="5"/>
  <c r="BK13" i="5" s="1"/>
  <c r="BI36" i="5"/>
  <c r="BI25" i="5"/>
  <c r="BI23" i="5"/>
  <c r="BI21" i="5"/>
  <c r="BI33" i="5"/>
  <c r="BG30" i="5"/>
  <c r="BG33" i="5"/>
  <c r="BG36" i="5"/>
  <c r="AX42" i="5"/>
  <c r="BD20" i="5"/>
  <c r="BD27" i="5"/>
  <c r="BA38" i="5"/>
  <c r="BA41" i="5"/>
  <c r="BA42" i="5" s="1"/>
  <c r="BB37" i="5"/>
  <c r="BB28" i="5"/>
  <c r="AY41" i="5"/>
  <c r="AY38" i="5"/>
  <c r="AZ41" i="5"/>
  <c r="AZ38" i="5"/>
  <c r="BC20" i="5"/>
  <c r="BC27" i="5"/>
  <c r="BC26" i="5"/>
  <c r="AW64" i="5"/>
  <c r="AW65" i="5" s="1"/>
  <c r="AW61" i="5"/>
  <c r="DS58" i="26" l="1"/>
  <c r="DS62" i="26" s="1"/>
  <c r="DS63" i="26" s="1"/>
  <c r="DT53" i="26"/>
  <c r="DR55" i="26"/>
  <c r="DR58" i="26"/>
  <c r="DO62" i="26"/>
  <c r="DO63" i="26" s="1"/>
  <c r="DO59" i="26"/>
  <c r="DO61" i="26"/>
  <c r="DP62" i="26"/>
  <c r="DP63" i="26" s="1"/>
  <c r="DP59" i="26"/>
  <c r="DQ55" i="26"/>
  <c r="DQ51" i="26"/>
  <c r="DQ58" i="26"/>
  <c r="DT55" i="26"/>
  <c r="DT51" i="26"/>
  <c r="DT58" i="26"/>
  <c r="BF28" i="5"/>
  <c r="CX29" i="5"/>
  <c r="CZ29" i="5" s="1"/>
  <c r="BA50" i="5"/>
  <c r="BA58" i="5" s="1"/>
  <c r="BN34" i="5"/>
  <c r="BO34" i="5"/>
  <c r="BM34" i="5"/>
  <c r="BG22" i="5"/>
  <c r="BZ31" i="5"/>
  <c r="CB31" i="5" s="1"/>
  <c r="O36" i="8"/>
  <c r="Q89" i="8"/>
  <c r="Q31" i="8"/>
  <c r="Q32" i="8" s="1"/>
  <c r="Q24" i="8"/>
  <c r="R89" i="8"/>
  <c r="P33" i="8"/>
  <c r="R37" i="8"/>
  <c r="L47" i="8"/>
  <c r="L52" i="8"/>
  <c r="O45" i="8"/>
  <c r="O48" i="8"/>
  <c r="N45" i="8"/>
  <c r="N48" i="8"/>
  <c r="R31" i="8"/>
  <c r="R24" i="8"/>
  <c r="K53" i="8"/>
  <c r="K54" i="8"/>
  <c r="K56" i="8" s="1"/>
  <c r="M50" i="8"/>
  <c r="M46" i="8" s="1"/>
  <c r="S15" i="8"/>
  <c r="BP29" i="7"/>
  <c r="BP16" i="7"/>
  <c r="BP21" i="7"/>
  <c r="BP22" i="7" s="1"/>
  <c r="BP32" i="7"/>
  <c r="BN17" i="7"/>
  <c r="BP19" i="7"/>
  <c r="BO19" i="7"/>
  <c r="BI37" i="7"/>
  <c r="BI34" i="7"/>
  <c r="BO23" i="7"/>
  <c r="BK18" i="7"/>
  <c r="BK25" i="7"/>
  <c r="BF46" i="7"/>
  <c r="BF38" i="7"/>
  <c r="BK24" i="7"/>
  <c r="BB48" i="7"/>
  <c r="BC50" i="7"/>
  <c r="BJ33" i="7"/>
  <c r="BJ26" i="7"/>
  <c r="BE46" i="7"/>
  <c r="BE47" i="7" s="1"/>
  <c r="BE38" i="7"/>
  <c r="BM17" i="7"/>
  <c r="BG34" i="7"/>
  <c r="BG37" i="7"/>
  <c r="BL25" i="7"/>
  <c r="BL18" i="7"/>
  <c r="BQ23" i="7"/>
  <c r="BQ21" i="7"/>
  <c r="BQ19" i="7"/>
  <c r="BR13" i="7"/>
  <c r="BS13" i="7" s="1"/>
  <c r="BD52" i="7"/>
  <c r="BD50" i="7"/>
  <c r="BD47" i="7"/>
  <c r="BR30" i="7"/>
  <c r="BQ32" i="7"/>
  <c r="BT27" i="7"/>
  <c r="BA60" i="7"/>
  <c r="BA61" i="7" s="1"/>
  <c r="BA57" i="7"/>
  <c r="BE20" i="5"/>
  <c r="BE27" i="5"/>
  <c r="BK36" i="5"/>
  <c r="BK33" i="5"/>
  <c r="BI19" i="5"/>
  <c r="BF38" i="5"/>
  <c r="BF41" i="5"/>
  <c r="BJ21" i="5"/>
  <c r="BK21" i="5" s="1"/>
  <c r="BJ23" i="5"/>
  <c r="BJ25" i="5"/>
  <c r="BK25" i="5" s="1"/>
  <c r="BL13" i="5"/>
  <c r="BJ36" i="5"/>
  <c r="BJ33" i="5"/>
  <c r="BG27" i="5"/>
  <c r="BG26" i="5"/>
  <c r="BE26" i="5"/>
  <c r="BH19" i="5"/>
  <c r="BH24" i="5"/>
  <c r="BB38" i="5"/>
  <c r="BB41" i="5"/>
  <c r="AZ50" i="5"/>
  <c r="AZ42" i="5"/>
  <c r="AY50" i="5"/>
  <c r="AY51" i="5" s="1"/>
  <c r="AY42" i="5"/>
  <c r="BD37" i="5"/>
  <c r="BD28" i="5"/>
  <c r="BC37" i="5"/>
  <c r="BC28" i="5"/>
  <c r="AX51" i="5"/>
  <c r="AX54" i="5"/>
  <c r="AX58" i="5"/>
  <c r="DS59" i="26" l="1"/>
  <c r="CC31" i="5"/>
  <c r="CA31" i="5"/>
  <c r="DR59" i="26"/>
  <c r="DR62" i="26"/>
  <c r="DR63" i="26" s="1"/>
  <c r="DQ59" i="26"/>
  <c r="DQ62" i="26"/>
  <c r="DQ63" i="26" s="1"/>
  <c r="DT62" i="26"/>
  <c r="DT63" i="26" s="1"/>
  <c r="DT59" i="26"/>
  <c r="DA29" i="5"/>
  <c r="CY29" i="5"/>
  <c r="DB29" i="5"/>
  <c r="DC29" i="5" s="1"/>
  <c r="BA51" i="5"/>
  <c r="BA54" i="5"/>
  <c r="BA52" i="5" s="1"/>
  <c r="CD31" i="5"/>
  <c r="CE31" i="5" s="1"/>
  <c r="BQ34" i="5"/>
  <c r="BP34" i="5"/>
  <c r="S79" i="8"/>
  <c r="S86" i="8"/>
  <c r="K57" i="8"/>
  <c r="M47" i="8"/>
  <c r="M52" i="8"/>
  <c r="R32" i="8"/>
  <c r="N50" i="8"/>
  <c r="N46" i="8" s="1"/>
  <c r="S16" i="8"/>
  <c r="S23" i="8"/>
  <c r="O50" i="8"/>
  <c r="O46" i="8" s="1"/>
  <c r="P35" i="8"/>
  <c r="P93" i="8" s="1"/>
  <c r="L54" i="8"/>
  <c r="L56" i="8" s="1"/>
  <c r="L53" i="8"/>
  <c r="BR29" i="7"/>
  <c r="BS29" i="7"/>
  <c r="BS15" i="7"/>
  <c r="BQ17" i="7"/>
  <c r="BL26" i="7"/>
  <c r="BL33" i="7"/>
  <c r="BD48" i="7"/>
  <c r="BE50" i="7"/>
  <c r="BM18" i="7"/>
  <c r="BM25" i="7"/>
  <c r="BM24" i="7"/>
  <c r="BK26" i="7"/>
  <c r="BK33" i="7"/>
  <c r="BE52" i="7"/>
  <c r="BI46" i="7"/>
  <c r="BI38" i="7"/>
  <c r="BO20" i="7"/>
  <c r="BO17" i="7"/>
  <c r="BJ37" i="7"/>
  <c r="BJ34" i="7"/>
  <c r="BP20" i="7"/>
  <c r="BP17" i="7"/>
  <c r="BG46" i="7"/>
  <c r="BG38" i="7"/>
  <c r="BF52" i="7"/>
  <c r="BH52" i="7" s="1"/>
  <c r="BF50" i="7"/>
  <c r="BG50" i="7" s="1"/>
  <c r="BF47" i="7"/>
  <c r="BR21" i="7"/>
  <c r="BS21" i="7" s="1"/>
  <c r="BS22" i="7" s="1"/>
  <c r="BR23" i="7"/>
  <c r="BS23" i="7" s="1"/>
  <c r="BT13" i="7"/>
  <c r="BR19" i="7"/>
  <c r="BC51" i="7"/>
  <c r="BC48" i="7"/>
  <c r="BC55" i="7"/>
  <c r="BN18" i="7"/>
  <c r="BN25" i="7"/>
  <c r="BB49" i="7"/>
  <c r="BB56" i="7"/>
  <c r="BV27" i="7"/>
  <c r="BW27" i="7"/>
  <c r="BT30" i="7"/>
  <c r="BR32" i="7"/>
  <c r="BS30" i="7"/>
  <c r="BS32" i="7" s="1"/>
  <c r="BU27" i="7"/>
  <c r="BL23" i="5"/>
  <c r="BM23" i="5" s="1"/>
  <c r="BL21" i="5"/>
  <c r="BN13" i="5"/>
  <c r="BP13" i="5" s="1"/>
  <c r="BL25" i="5"/>
  <c r="BM25" i="5" s="1"/>
  <c r="BL36" i="5"/>
  <c r="BL33" i="5"/>
  <c r="BM13" i="5"/>
  <c r="BK22" i="5"/>
  <c r="BJ19" i="5"/>
  <c r="BI20" i="5"/>
  <c r="BI27" i="5"/>
  <c r="BH20" i="5"/>
  <c r="BH26" i="5"/>
  <c r="BH27" i="5"/>
  <c r="BE37" i="5"/>
  <c r="BE28" i="5"/>
  <c r="BK23" i="5"/>
  <c r="BK24" i="5" s="1"/>
  <c r="BG28" i="5"/>
  <c r="BG37" i="5"/>
  <c r="BF50" i="5"/>
  <c r="BF42" i="5"/>
  <c r="AZ51" i="5"/>
  <c r="BB50" i="5"/>
  <c r="BB42" i="5"/>
  <c r="AY58" i="5"/>
  <c r="AZ58" i="5"/>
  <c r="BD41" i="5"/>
  <c r="BD38" i="5"/>
  <c r="AZ54" i="5"/>
  <c r="AY54" i="5"/>
  <c r="BC41" i="5"/>
  <c r="BC38" i="5"/>
  <c r="DE29" i="5" l="1"/>
  <c r="DD29" i="5"/>
  <c r="AY52" i="5"/>
  <c r="AY60" i="5" s="1"/>
  <c r="BR34" i="5"/>
  <c r="BT34" i="5" s="1"/>
  <c r="BS34" i="5"/>
  <c r="CG31" i="5"/>
  <c r="CF31" i="5"/>
  <c r="S89" i="8"/>
  <c r="Q33" i="8"/>
  <c r="S37" i="8"/>
  <c r="N47" i="8"/>
  <c r="N52" i="8"/>
  <c r="L57" i="8"/>
  <c r="Q35" i="8"/>
  <c r="Q93" i="8" s="1"/>
  <c r="M54" i="8"/>
  <c r="M56" i="8" s="1"/>
  <c r="M53" i="8"/>
  <c r="O47" i="8"/>
  <c r="O52" i="8"/>
  <c r="S24" i="8"/>
  <c r="S31" i="8"/>
  <c r="P36" i="8"/>
  <c r="P44" i="8"/>
  <c r="BG52" i="7"/>
  <c r="BF48" i="7"/>
  <c r="BQ18" i="7"/>
  <c r="BQ25" i="7"/>
  <c r="BP18" i="7"/>
  <c r="BP25" i="7"/>
  <c r="BP24" i="7"/>
  <c r="BC53" i="7"/>
  <c r="BC49" i="7"/>
  <c r="BC56" i="7"/>
  <c r="BJ38" i="7"/>
  <c r="BJ46" i="7"/>
  <c r="BT19" i="7"/>
  <c r="BT23" i="7"/>
  <c r="BU23" i="7" s="1"/>
  <c r="BV13" i="7"/>
  <c r="BX13" i="7" s="1"/>
  <c r="BX16" i="7" s="1"/>
  <c r="BT21" i="7"/>
  <c r="BO18" i="7"/>
  <c r="BO25" i="7"/>
  <c r="BG51" i="7"/>
  <c r="BG48" i="7"/>
  <c r="BG49" i="7" s="1"/>
  <c r="BT29" i="7"/>
  <c r="BD56" i="7"/>
  <c r="BD49" i="7"/>
  <c r="BI47" i="7"/>
  <c r="BI52" i="7"/>
  <c r="BI50" i="7"/>
  <c r="BL34" i="7"/>
  <c r="BL37" i="7"/>
  <c r="BB60" i="7"/>
  <c r="BB61" i="7" s="1"/>
  <c r="BB57" i="7"/>
  <c r="BE53" i="7"/>
  <c r="BH50" i="7"/>
  <c r="BH53" i="7" s="1"/>
  <c r="BU21" i="7"/>
  <c r="BU22" i="7" s="1"/>
  <c r="BM33" i="7"/>
  <c r="BM26" i="7"/>
  <c r="BR17" i="7"/>
  <c r="BS19" i="7"/>
  <c r="BE48" i="7"/>
  <c r="BE55" i="7"/>
  <c r="BE51" i="7"/>
  <c r="BN26" i="7"/>
  <c r="BN33" i="7"/>
  <c r="BU13" i="7"/>
  <c r="BG53" i="7"/>
  <c r="BG56" i="7"/>
  <c r="BG47" i="7"/>
  <c r="BG55" i="7"/>
  <c r="BK37" i="7"/>
  <c r="BK34" i="7"/>
  <c r="BO24" i="7"/>
  <c r="BV30" i="7"/>
  <c r="BT32" i="7"/>
  <c r="BY27" i="7"/>
  <c r="BX27" i="7"/>
  <c r="BU30" i="7"/>
  <c r="BM33" i="5"/>
  <c r="BF58" i="5"/>
  <c r="BF54" i="5"/>
  <c r="BF52" i="5" s="1"/>
  <c r="BF57" i="5" s="1"/>
  <c r="BF51" i="5"/>
  <c r="BP33" i="5"/>
  <c r="BP36" i="5"/>
  <c r="BM24" i="5"/>
  <c r="BI37" i="5"/>
  <c r="BI28" i="5"/>
  <c r="BG38" i="5"/>
  <c r="BG41" i="5"/>
  <c r="BJ20" i="5"/>
  <c r="BJ27" i="5"/>
  <c r="BQ13" i="5"/>
  <c r="BN23" i="5"/>
  <c r="BO23" i="5" s="1"/>
  <c r="BN21" i="5"/>
  <c r="BN25" i="5"/>
  <c r="BP25" i="5" s="1"/>
  <c r="BN33" i="5"/>
  <c r="BN36" i="5"/>
  <c r="BO13" i="5"/>
  <c r="BL19" i="5"/>
  <c r="BM21" i="5"/>
  <c r="BE41" i="5"/>
  <c r="BE38" i="5"/>
  <c r="BK19" i="5"/>
  <c r="BH37" i="5"/>
  <c r="BH28" i="5"/>
  <c r="AX60" i="5"/>
  <c r="AX57" i="5"/>
  <c r="AZ52" i="5"/>
  <c r="AZ55" i="5"/>
  <c r="BD50" i="5"/>
  <c r="BD42" i="5"/>
  <c r="AZ59" i="5"/>
  <c r="BC50" i="5"/>
  <c r="BC42" i="5"/>
  <c r="BB51" i="5"/>
  <c r="BB58" i="5"/>
  <c r="BB54" i="5"/>
  <c r="BA57" i="5"/>
  <c r="BA60" i="5"/>
  <c r="BA61" i="5" s="1"/>
  <c r="BU34" i="5" l="1"/>
  <c r="AY57" i="5"/>
  <c r="BF60" i="5"/>
  <c r="BF61" i="5" s="1"/>
  <c r="DF29" i="5"/>
  <c r="DH29" i="5" s="1"/>
  <c r="DG29" i="5"/>
  <c r="CH31" i="5"/>
  <c r="CJ31" i="5" s="1"/>
  <c r="BV34" i="5"/>
  <c r="BW34" i="5" s="1"/>
  <c r="R33" i="8"/>
  <c r="M57" i="8"/>
  <c r="R35" i="8"/>
  <c r="R93" i="8" s="1"/>
  <c r="Q36" i="8"/>
  <c r="Q44" i="8"/>
  <c r="O54" i="8"/>
  <c r="O56" i="8" s="1"/>
  <c r="O53" i="8"/>
  <c r="P48" i="8"/>
  <c r="P45" i="8"/>
  <c r="N54" i="8"/>
  <c r="N56" i="8" s="1"/>
  <c r="N53" i="8"/>
  <c r="S32" i="8"/>
  <c r="BU29" i="7"/>
  <c r="BU15" i="7"/>
  <c r="BX29" i="7"/>
  <c r="BV29" i="7"/>
  <c r="BQ33" i="7"/>
  <c r="BQ26" i="7"/>
  <c r="BI48" i="7"/>
  <c r="BF56" i="7"/>
  <c r="BF49" i="7"/>
  <c r="BD57" i="7"/>
  <c r="BD60" i="7"/>
  <c r="BD61" i="7" s="1"/>
  <c r="BO26" i="7"/>
  <c r="BO33" i="7"/>
  <c r="BS17" i="7"/>
  <c r="BS20" i="7"/>
  <c r="BP26" i="7"/>
  <c r="BP33" i="7"/>
  <c r="BG57" i="7"/>
  <c r="BG60" i="7"/>
  <c r="BG61" i="7" s="1"/>
  <c r="BM34" i="7"/>
  <c r="BM37" i="7"/>
  <c r="BT17" i="7"/>
  <c r="BU19" i="7"/>
  <c r="BH51" i="7"/>
  <c r="BH48" i="7"/>
  <c r="BJ52" i="7"/>
  <c r="BJ50" i="7"/>
  <c r="BJ47" i="7"/>
  <c r="BN37" i="7"/>
  <c r="BN34" i="7"/>
  <c r="BC59" i="7"/>
  <c r="BC57" i="7"/>
  <c r="BC60" i="7"/>
  <c r="BC61" i="7" s="1"/>
  <c r="BE49" i="7"/>
  <c r="BE56" i="7"/>
  <c r="BL38" i="7"/>
  <c r="BL46" i="7"/>
  <c r="BU32" i="7"/>
  <c r="BK38" i="7"/>
  <c r="BK46" i="7"/>
  <c r="BK47" i="7" s="1"/>
  <c r="BR18" i="7"/>
  <c r="BR25" i="7"/>
  <c r="BV21" i="7"/>
  <c r="BX21" i="7" s="1"/>
  <c r="BX22" i="7" s="1"/>
  <c r="BV23" i="7"/>
  <c r="BX23" i="7" s="1"/>
  <c r="BV19" i="7"/>
  <c r="BV17" i="7" s="1"/>
  <c r="BV18" i="7" s="1"/>
  <c r="BY13" i="7"/>
  <c r="BW13" i="7"/>
  <c r="BY30" i="7"/>
  <c r="BV32" i="7"/>
  <c r="BZ27" i="7"/>
  <c r="BX30" i="7"/>
  <c r="BX32" i="7" s="1"/>
  <c r="BW30" i="7"/>
  <c r="BO24" i="5"/>
  <c r="BP23" i="5"/>
  <c r="BP24" i="5" s="1"/>
  <c r="BN19" i="5"/>
  <c r="BO25" i="5"/>
  <c r="BE50" i="5"/>
  <c r="BE42" i="5"/>
  <c r="BQ25" i="5"/>
  <c r="BQ21" i="5"/>
  <c r="BQ36" i="5"/>
  <c r="BQ33" i="5"/>
  <c r="BQ23" i="5"/>
  <c r="BR13" i="5"/>
  <c r="BP21" i="5"/>
  <c r="BJ28" i="5"/>
  <c r="BJ37" i="5"/>
  <c r="BM22" i="5"/>
  <c r="BM19" i="5"/>
  <c r="BC58" i="5"/>
  <c r="BO21" i="5"/>
  <c r="BL20" i="5"/>
  <c r="BL27" i="5"/>
  <c r="BG50" i="5"/>
  <c r="BG42" i="5"/>
  <c r="BO30" i="5"/>
  <c r="BO33" i="5"/>
  <c r="BO36" i="5"/>
  <c r="BH41" i="5"/>
  <c r="BH38" i="5"/>
  <c r="BI38" i="5"/>
  <c r="BI41" i="5"/>
  <c r="BK20" i="5"/>
  <c r="BK27" i="5"/>
  <c r="BK26" i="5"/>
  <c r="AZ57" i="5"/>
  <c r="AZ53" i="5"/>
  <c r="AZ60" i="5"/>
  <c r="BC51" i="5"/>
  <c r="BD58" i="5"/>
  <c r="BG58" i="5" s="1"/>
  <c r="BD51" i="5"/>
  <c r="BD54" i="5"/>
  <c r="BH54" i="5" s="1"/>
  <c r="AX64" i="5"/>
  <c r="AX65" i="5" s="1"/>
  <c r="AX61" i="5"/>
  <c r="BB52" i="5"/>
  <c r="BC54" i="5"/>
  <c r="AY61" i="5"/>
  <c r="AY64" i="5"/>
  <c r="AY65" i="5" s="1"/>
  <c r="BA64" i="5"/>
  <c r="BA65" i="5" s="1"/>
  <c r="BF64" i="5" l="1"/>
  <c r="BF65" i="5" s="1"/>
  <c r="DJ29" i="5"/>
  <c r="DM29" i="5" s="1"/>
  <c r="DI29" i="5"/>
  <c r="CK31" i="5"/>
  <c r="CI31" i="5"/>
  <c r="BY34" i="5"/>
  <c r="BX34" i="5"/>
  <c r="CL31" i="5"/>
  <c r="CM31" i="5"/>
  <c r="S33" i="8"/>
  <c r="O57" i="8"/>
  <c r="N57" i="8"/>
  <c r="Q45" i="8"/>
  <c r="Q48" i="8"/>
  <c r="R36" i="8"/>
  <c r="R44" i="8"/>
  <c r="P50" i="8"/>
  <c r="P46" i="8"/>
  <c r="BW23" i="7"/>
  <c r="BW29" i="7"/>
  <c r="BW15" i="7"/>
  <c r="BX19" i="7"/>
  <c r="BW32" i="7"/>
  <c r="BV25" i="7"/>
  <c r="BV33" i="7" s="1"/>
  <c r="BF60" i="7"/>
  <c r="BF61" i="7" s="1"/>
  <c r="BF57" i="7"/>
  <c r="BI49" i="7"/>
  <c r="BI56" i="7"/>
  <c r="BJ48" i="7"/>
  <c r="BJ49" i="7" s="1"/>
  <c r="BW21" i="7"/>
  <c r="BW22" i="7" s="1"/>
  <c r="BQ37" i="7"/>
  <c r="BQ34" i="7"/>
  <c r="BN46" i="7"/>
  <c r="BN38" i="7"/>
  <c r="BP34" i="7"/>
  <c r="BP37" i="7"/>
  <c r="BX17" i="7"/>
  <c r="BX20" i="7"/>
  <c r="BL50" i="7"/>
  <c r="BL47" i="7"/>
  <c r="BL52" i="7"/>
  <c r="BM52" i="7" s="1"/>
  <c r="BK52" i="7"/>
  <c r="BH56" i="7"/>
  <c r="BH49" i="7"/>
  <c r="BK50" i="7"/>
  <c r="BE60" i="7"/>
  <c r="BE61" i="7" s="1"/>
  <c r="BE57" i="7"/>
  <c r="BS18" i="7"/>
  <c r="BS25" i="7"/>
  <c r="BS24" i="7"/>
  <c r="BY23" i="7"/>
  <c r="BZ13" i="7"/>
  <c r="BZ29" i="7" s="1"/>
  <c r="BY21" i="7"/>
  <c r="BY19" i="7"/>
  <c r="BU20" i="7"/>
  <c r="BU17" i="7"/>
  <c r="BY29" i="7"/>
  <c r="BW19" i="7"/>
  <c r="BO37" i="7"/>
  <c r="BO34" i="7"/>
  <c r="BX24" i="7"/>
  <c r="BT25" i="7"/>
  <c r="BT18" i="7"/>
  <c r="BM46" i="7"/>
  <c r="BM47" i="7" s="1"/>
  <c r="BM38" i="7"/>
  <c r="BR33" i="7"/>
  <c r="BR26" i="7"/>
  <c r="BZ30" i="7"/>
  <c r="BY32" i="7"/>
  <c r="CB27" i="7"/>
  <c r="CA27" i="7"/>
  <c r="BC59" i="5"/>
  <c r="BE54" i="5"/>
  <c r="BN20" i="5"/>
  <c r="BN27" i="5"/>
  <c r="BR36" i="5"/>
  <c r="BR33" i="5"/>
  <c r="BR23" i="5"/>
  <c r="BS23" i="5" s="1"/>
  <c r="BR21" i="5"/>
  <c r="BR25" i="5"/>
  <c r="BS25" i="5" s="1"/>
  <c r="BT13" i="5"/>
  <c r="BD52" i="5"/>
  <c r="BD57" i="5" s="1"/>
  <c r="BG54" i="5"/>
  <c r="BG52" i="5" s="1"/>
  <c r="BG57" i="5" s="1"/>
  <c r="BG51" i="5"/>
  <c r="BJ41" i="5"/>
  <c r="BJ38" i="5"/>
  <c r="BK37" i="5"/>
  <c r="BK28" i="5"/>
  <c r="BL28" i="5"/>
  <c r="BL37" i="5"/>
  <c r="BQ19" i="5"/>
  <c r="BP22" i="5"/>
  <c r="BP19" i="5"/>
  <c r="BI42" i="5"/>
  <c r="BI50" i="5"/>
  <c r="BO19" i="5"/>
  <c r="BO22" i="5"/>
  <c r="BE51" i="5"/>
  <c r="BE58" i="5"/>
  <c r="BH42" i="5"/>
  <c r="BH50" i="5"/>
  <c r="BH58" i="5"/>
  <c r="BH59" i="5" s="1"/>
  <c r="BM20" i="5"/>
  <c r="BM27" i="5"/>
  <c r="BM26" i="5"/>
  <c r="BS13" i="5"/>
  <c r="BB57" i="5"/>
  <c r="BB60" i="5"/>
  <c r="AZ64" i="5"/>
  <c r="AZ65" i="5" s="1"/>
  <c r="AZ61" i="5"/>
  <c r="BC52" i="5"/>
  <c r="BC55" i="5"/>
  <c r="BG60" i="5" l="1"/>
  <c r="BG61" i="5" s="1"/>
  <c r="BD60" i="5"/>
  <c r="BD64" i="5" s="1"/>
  <c r="BD65" i="5" s="1"/>
  <c r="DN29" i="5"/>
  <c r="DP29" i="5" s="1"/>
  <c r="DL29" i="5"/>
  <c r="DK29" i="5"/>
  <c r="BE52" i="5"/>
  <c r="BE60" i="5" s="1"/>
  <c r="CO31" i="5"/>
  <c r="CN31" i="5"/>
  <c r="BS24" i="5"/>
  <c r="BZ34" i="5"/>
  <c r="CB34" i="5" s="1"/>
  <c r="BE59" i="5"/>
  <c r="Q50" i="8"/>
  <c r="Q46" i="8" s="1"/>
  <c r="S35" i="8"/>
  <c r="S93" i="8" s="1"/>
  <c r="R48" i="8"/>
  <c r="R45" i="8"/>
  <c r="P47" i="8"/>
  <c r="P52" i="8"/>
  <c r="BV26" i="7"/>
  <c r="CA13" i="7"/>
  <c r="BI60" i="7"/>
  <c r="BI61" i="7" s="1"/>
  <c r="BI57" i="7"/>
  <c r="BQ38" i="7"/>
  <c r="BQ46" i="7"/>
  <c r="BJ56" i="7"/>
  <c r="BJ60" i="7" s="1"/>
  <c r="BJ61" i="7" s="1"/>
  <c r="BY17" i="7"/>
  <c r="BZ21" i="7"/>
  <c r="CA21" i="7" s="1"/>
  <c r="BZ19" i="7"/>
  <c r="CB13" i="7"/>
  <c r="CC13" i="7" s="1"/>
  <c r="CC15" i="7" s="1"/>
  <c r="BZ23" i="7"/>
  <c r="BT26" i="7"/>
  <c r="BT33" i="7"/>
  <c r="BL48" i="7"/>
  <c r="BM50" i="7"/>
  <c r="BS33" i="7"/>
  <c r="BS26" i="7"/>
  <c r="BO46" i="7"/>
  <c r="BO38" i="7"/>
  <c r="BX18" i="7"/>
  <c r="BX25" i="7"/>
  <c r="BW20" i="7"/>
  <c r="BW17" i="7"/>
  <c r="BP46" i="7"/>
  <c r="BP38" i="7"/>
  <c r="BK48" i="7"/>
  <c r="BK51" i="7"/>
  <c r="BK55" i="7"/>
  <c r="BR37" i="7"/>
  <c r="BR34" i="7"/>
  <c r="BU24" i="7"/>
  <c r="BU18" i="7"/>
  <c r="BU25" i="7"/>
  <c r="BN47" i="7"/>
  <c r="BN52" i="7"/>
  <c r="BN50" i="7"/>
  <c r="BH60" i="7"/>
  <c r="BH61" i="7" s="1"/>
  <c r="BH57" i="7"/>
  <c r="BZ32" i="7"/>
  <c r="CB30" i="7"/>
  <c r="CC30" i="7" s="1"/>
  <c r="BV34" i="7"/>
  <c r="BV37" i="7"/>
  <c r="CD27" i="7"/>
  <c r="CE27" i="7" s="1"/>
  <c r="CF27" i="7"/>
  <c r="CC27" i="7"/>
  <c r="CA30" i="7"/>
  <c r="BE55" i="5"/>
  <c r="BN37" i="5"/>
  <c r="BN28" i="5"/>
  <c r="BK38" i="5"/>
  <c r="BK41" i="5"/>
  <c r="BH51" i="5"/>
  <c r="BJ50" i="5"/>
  <c r="BJ42" i="5"/>
  <c r="BP20" i="5"/>
  <c r="BP27" i="5"/>
  <c r="BP26" i="5"/>
  <c r="BT33" i="5"/>
  <c r="BT36" i="5"/>
  <c r="BV13" i="5"/>
  <c r="BW13" i="5" s="1"/>
  <c r="BT21" i="5"/>
  <c r="BU21" i="5" s="1"/>
  <c r="BT25" i="5"/>
  <c r="BT23" i="5"/>
  <c r="BU23" i="5" s="1"/>
  <c r="BR19" i="5"/>
  <c r="BS33" i="5"/>
  <c r="BS36" i="5"/>
  <c r="BS21" i="5"/>
  <c r="BH55" i="5"/>
  <c r="BM37" i="5"/>
  <c r="BM28" i="5"/>
  <c r="BQ20" i="5"/>
  <c r="BQ27" i="5"/>
  <c r="BH52" i="5"/>
  <c r="BH60" i="5" s="1"/>
  <c r="BO20" i="5"/>
  <c r="BO27" i="5"/>
  <c r="BO26" i="5"/>
  <c r="BL38" i="5"/>
  <c r="BL41" i="5"/>
  <c r="BU13" i="5"/>
  <c r="BI51" i="5"/>
  <c r="BI58" i="5"/>
  <c r="BI54" i="5"/>
  <c r="BB61" i="5"/>
  <c r="BB64" i="5"/>
  <c r="BB65" i="5" s="1"/>
  <c r="BC57" i="5"/>
  <c r="BC53" i="5"/>
  <c r="BC60" i="5"/>
  <c r="CA34" i="5" l="1"/>
  <c r="DQ29" i="5"/>
  <c r="BG64" i="5"/>
  <c r="BG65" i="5" s="1"/>
  <c r="DO29" i="5"/>
  <c r="BD61" i="5"/>
  <c r="DR29" i="5"/>
  <c r="DS29" i="5" s="1"/>
  <c r="BU24" i="5"/>
  <c r="BE53" i="5"/>
  <c r="CC34" i="5"/>
  <c r="BE57" i="5"/>
  <c r="CD34" i="5"/>
  <c r="CE34" i="5"/>
  <c r="CP31" i="5"/>
  <c r="CR31" i="5" s="1"/>
  <c r="R50" i="8"/>
  <c r="R46" i="8" s="1"/>
  <c r="S36" i="8"/>
  <c r="S44" i="8"/>
  <c r="Q47" i="8"/>
  <c r="Q52" i="8"/>
  <c r="P53" i="8"/>
  <c r="P54" i="8"/>
  <c r="P56" i="8"/>
  <c r="CA29" i="7"/>
  <c r="CA15" i="7"/>
  <c r="BN48" i="7"/>
  <c r="BN49" i="7" s="1"/>
  <c r="CA32" i="7"/>
  <c r="CA22" i="7"/>
  <c r="BN56" i="7"/>
  <c r="BJ57" i="7"/>
  <c r="BQ50" i="7"/>
  <c r="BQ47" i="7"/>
  <c r="BQ52" i="7"/>
  <c r="CB29" i="7"/>
  <c r="BT37" i="7"/>
  <c r="BT34" i="7"/>
  <c r="BR46" i="7"/>
  <c r="BR38" i="7"/>
  <c r="BX33" i="7"/>
  <c r="BX26" i="7"/>
  <c r="CB19" i="7"/>
  <c r="CB21" i="7"/>
  <c r="CD13" i="7"/>
  <c r="CD29" i="7" s="1"/>
  <c r="CE13" i="7"/>
  <c r="CB23" i="7"/>
  <c r="CC23" i="7" s="1"/>
  <c r="BK53" i="7"/>
  <c r="BK49" i="7"/>
  <c r="BK56" i="7"/>
  <c r="BO47" i="7"/>
  <c r="BO55" i="7"/>
  <c r="BZ17" i="7"/>
  <c r="BS34" i="7"/>
  <c r="BS37" i="7"/>
  <c r="BO52" i="7"/>
  <c r="BP52" i="7"/>
  <c r="BP50" i="7"/>
  <c r="BY25" i="7"/>
  <c r="BY18" i="7"/>
  <c r="CC29" i="7"/>
  <c r="BM51" i="7"/>
  <c r="BM48" i="7"/>
  <c r="BM55" i="7"/>
  <c r="CA19" i="7"/>
  <c r="CC32" i="7"/>
  <c r="BU33" i="7"/>
  <c r="BU26" i="7"/>
  <c r="BP47" i="7"/>
  <c r="BP55" i="7"/>
  <c r="BO50" i="7"/>
  <c r="CA23" i="7"/>
  <c r="BW18" i="7"/>
  <c r="BW25" i="7"/>
  <c r="BW24" i="7"/>
  <c r="BL49" i="7"/>
  <c r="BL56" i="7"/>
  <c r="BV46" i="7"/>
  <c r="BV38" i="7"/>
  <c r="CD30" i="7"/>
  <c r="CE30" i="7" s="1"/>
  <c r="CB32" i="7"/>
  <c r="CF30" i="7"/>
  <c r="BN60" i="7"/>
  <c r="BN61" i="7" s="1"/>
  <c r="BN57" i="7"/>
  <c r="CG27" i="7"/>
  <c r="BN38" i="5"/>
  <c r="BN41" i="5"/>
  <c r="BU33" i="5"/>
  <c r="BW33" i="5"/>
  <c r="BW30" i="5"/>
  <c r="BW36" i="5"/>
  <c r="BS22" i="5"/>
  <c r="BS19" i="5"/>
  <c r="BH64" i="5"/>
  <c r="BH65" i="5" s="1"/>
  <c r="BH61" i="5"/>
  <c r="BL42" i="5"/>
  <c r="BL50" i="5"/>
  <c r="BU22" i="5"/>
  <c r="BU25" i="5"/>
  <c r="BE64" i="5"/>
  <c r="BE65" i="5" s="1"/>
  <c r="BE61" i="5"/>
  <c r="BT19" i="5"/>
  <c r="BY13" i="5"/>
  <c r="BV36" i="5"/>
  <c r="BV33" i="5"/>
  <c r="BV25" i="5"/>
  <c r="BW25" i="5" s="1"/>
  <c r="BV23" i="5"/>
  <c r="BV21" i="5"/>
  <c r="BO28" i="5"/>
  <c r="BO37" i="5"/>
  <c r="BK42" i="5"/>
  <c r="BK50" i="5"/>
  <c r="BH57" i="5"/>
  <c r="BH53" i="5"/>
  <c r="BR20" i="5"/>
  <c r="BR27" i="5"/>
  <c r="BQ37" i="5"/>
  <c r="BQ28" i="5"/>
  <c r="BP28" i="5"/>
  <c r="BP37" i="5"/>
  <c r="BI52" i="5"/>
  <c r="BX13" i="5"/>
  <c r="BM38" i="5"/>
  <c r="BM41" i="5"/>
  <c r="BJ51" i="5"/>
  <c r="BJ58" i="5"/>
  <c r="BK58" i="5" s="1"/>
  <c r="BJ54" i="5"/>
  <c r="BC64" i="5"/>
  <c r="BC65" i="5" s="1"/>
  <c r="BC61" i="5"/>
  <c r="BC63" i="5"/>
  <c r="CQ31" i="5" l="1"/>
  <c r="CS31" i="5"/>
  <c r="DT29" i="5"/>
  <c r="BJ52" i="5"/>
  <c r="BJ57" i="5" s="1"/>
  <c r="BX25" i="5"/>
  <c r="BV19" i="5"/>
  <c r="CT31" i="5"/>
  <c r="CU31" i="5" s="1"/>
  <c r="CG34" i="5"/>
  <c r="CF34" i="5"/>
  <c r="BX21" i="5"/>
  <c r="BX22" i="5" s="1"/>
  <c r="BW21" i="5"/>
  <c r="BW22" i="5" s="1"/>
  <c r="R47" i="8"/>
  <c r="R52" i="8"/>
  <c r="Q53" i="8"/>
  <c r="Q54" i="8"/>
  <c r="Q56" i="8" s="1"/>
  <c r="P57" i="8"/>
  <c r="S48" i="8"/>
  <c r="S45" i="8"/>
  <c r="CE29" i="7"/>
  <c r="CE15" i="7"/>
  <c r="BQ48" i="7"/>
  <c r="BO53" i="7"/>
  <c r="BP51" i="7"/>
  <c r="BP48" i="7"/>
  <c r="BU37" i="7"/>
  <c r="BU34" i="7"/>
  <c r="BP53" i="7"/>
  <c r="CD19" i="7"/>
  <c r="CF19" i="7" s="1"/>
  <c r="CD21" i="7"/>
  <c r="CF21" i="7" s="1"/>
  <c r="CG13" i="7"/>
  <c r="CF13" i="7"/>
  <c r="CD23" i="7"/>
  <c r="CF23" i="7" s="1"/>
  <c r="CC21" i="7"/>
  <c r="CC22" i="7" s="1"/>
  <c r="BL60" i="7"/>
  <c r="BL61" i="7" s="1"/>
  <c r="BL57" i="7"/>
  <c r="BS38" i="7"/>
  <c r="BS46" i="7"/>
  <c r="BS47" i="7" s="1"/>
  <c r="CB17" i="7"/>
  <c r="CC19" i="7"/>
  <c r="CA20" i="7"/>
  <c r="CA17" i="7"/>
  <c r="CA24" i="7" s="1"/>
  <c r="BZ18" i="7"/>
  <c r="BZ25" i="7"/>
  <c r="BW26" i="7"/>
  <c r="BW33" i="7"/>
  <c r="BM53" i="7"/>
  <c r="BM49" i="7"/>
  <c r="BM56" i="7"/>
  <c r="BX37" i="7"/>
  <c r="BX34" i="7"/>
  <c r="CE32" i="7"/>
  <c r="BK60" i="7"/>
  <c r="BK61" i="7" s="1"/>
  <c r="BK57" i="7"/>
  <c r="BK59" i="7"/>
  <c r="BR47" i="7"/>
  <c r="BR50" i="7"/>
  <c r="BR52" i="7"/>
  <c r="BO48" i="7"/>
  <c r="BO51" i="7"/>
  <c r="BT46" i="7"/>
  <c r="BT38" i="7"/>
  <c r="BY33" i="7"/>
  <c r="BY26" i="7"/>
  <c r="BV50" i="7"/>
  <c r="BV52" i="7"/>
  <c r="BV47" i="7"/>
  <c r="CD32" i="7"/>
  <c r="CG30" i="7"/>
  <c r="CH27" i="7"/>
  <c r="BK54" i="5"/>
  <c r="BK59" i="5" s="1"/>
  <c r="BJ60" i="5"/>
  <c r="BJ64" i="5" s="1"/>
  <c r="BJ65" i="5" s="1"/>
  <c r="BN42" i="5"/>
  <c r="BN50" i="5"/>
  <c r="BY25" i="5"/>
  <c r="BY21" i="5"/>
  <c r="BY36" i="5"/>
  <c r="BY33" i="5"/>
  <c r="BY23" i="5"/>
  <c r="BZ13" i="5"/>
  <c r="BI57" i="5"/>
  <c r="BI60" i="5"/>
  <c r="BP38" i="5"/>
  <c r="BP41" i="5"/>
  <c r="BK51" i="5"/>
  <c r="BS20" i="5"/>
  <c r="BS27" i="5"/>
  <c r="BS26" i="5"/>
  <c r="BT20" i="5"/>
  <c r="BT27" i="5"/>
  <c r="BM42" i="5"/>
  <c r="BM50" i="5"/>
  <c r="BO38" i="5"/>
  <c r="BO41" i="5"/>
  <c r="BQ41" i="5"/>
  <c r="BQ38" i="5"/>
  <c r="BX36" i="5"/>
  <c r="BX33" i="5"/>
  <c r="BW23" i="5"/>
  <c r="BW24" i="5" s="1"/>
  <c r="BX23" i="5"/>
  <c r="BX24" i="5" s="1"/>
  <c r="BU19" i="5"/>
  <c r="BU26" i="5" s="1"/>
  <c r="BR37" i="5"/>
  <c r="BR28" i="5"/>
  <c r="BL54" i="5"/>
  <c r="BL58" i="5"/>
  <c r="BL51" i="5"/>
  <c r="BV20" i="5" l="1"/>
  <c r="BV27" i="5"/>
  <c r="BJ61" i="5"/>
  <c r="CH34" i="5"/>
  <c r="CJ34" i="5" s="1"/>
  <c r="CI34" i="5"/>
  <c r="BK55" i="5"/>
  <c r="BK52" i="5"/>
  <c r="BK60" i="5" s="1"/>
  <c r="BK61" i="5" s="1"/>
  <c r="CW31" i="5"/>
  <c r="CV31" i="5"/>
  <c r="Q57" i="8"/>
  <c r="S50" i="8"/>
  <c r="S46" i="8" s="1"/>
  <c r="R53" i="8"/>
  <c r="R54" i="8"/>
  <c r="R56" i="8"/>
  <c r="CF29" i="7"/>
  <c r="CF16" i="7"/>
  <c r="CF32" i="7"/>
  <c r="CE23" i="7"/>
  <c r="CE21" i="7"/>
  <c r="CE22" i="7" s="1"/>
  <c r="BQ49" i="7"/>
  <c r="BQ56" i="7"/>
  <c r="CA18" i="7"/>
  <c r="CA25" i="7"/>
  <c r="BY37" i="7"/>
  <c r="BY34" i="7"/>
  <c r="CC17" i="7"/>
  <c r="CC20" i="7"/>
  <c r="CG23" i="7"/>
  <c r="CG21" i="7"/>
  <c r="CG19" i="7"/>
  <c r="CH13" i="7"/>
  <c r="CI13" i="7" s="1"/>
  <c r="CI15" i="7" s="1"/>
  <c r="BT50" i="7"/>
  <c r="BX50" i="7" s="1"/>
  <c r="BT52" i="7"/>
  <c r="BW52" i="7" s="1"/>
  <c r="BT47" i="7"/>
  <c r="BX38" i="7"/>
  <c r="BX46" i="7"/>
  <c r="CF20" i="7"/>
  <c r="CF17" i="7"/>
  <c r="CF18" i="7" s="1"/>
  <c r="CF22" i="7"/>
  <c r="BM60" i="7"/>
  <c r="BM61" i="7" s="1"/>
  <c r="BM57" i="7"/>
  <c r="CB18" i="7"/>
  <c r="CB25" i="7"/>
  <c r="CD17" i="7"/>
  <c r="BO49" i="7"/>
  <c r="BO56" i="7"/>
  <c r="CE19" i="7"/>
  <c r="CG29" i="7"/>
  <c r="BU52" i="7"/>
  <c r="BS52" i="7"/>
  <c r="BR48" i="7"/>
  <c r="BS50" i="7"/>
  <c r="BW34" i="7"/>
  <c r="BW37" i="7"/>
  <c r="BU38" i="7"/>
  <c r="BU46" i="7"/>
  <c r="BU47" i="7" s="1"/>
  <c r="BP49" i="7"/>
  <c r="BP56" i="7"/>
  <c r="BZ26" i="7"/>
  <c r="BZ33" i="7"/>
  <c r="CJ27" i="7"/>
  <c r="CK27" i="7" s="1"/>
  <c r="CI27" i="7"/>
  <c r="CG32" i="7"/>
  <c r="CH30" i="7"/>
  <c r="BV48" i="7"/>
  <c r="BX19" i="5"/>
  <c r="BX20" i="5" s="1"/>
  <c r="BN54" i="5"/>
  <c r="BO54" i="5" s="1"/>
  <c r="BN58" i="5"/>
  <c r="BO58" i="5" s="1"/>
  <c r="BN51" i="5"/>
  <c r="BQ42" i="5"/>
  <c r="BQ50" i="5"/>
  <c r="BZ21" i="5"/>
  <c r="BZ25" i="5"/>
  <c r="CB13" i="5"/>
  <c r="BZ36" i="5"/>
  <c r="BZ33" i="5"/>
  <c r="BZ23" i="5"/>
  <c r="CA23" i="5" s="1"/>
  <c r="BO42" i="5"/>
  <c r="BO50" i="5"/>
  <c r="BP50" i="5"/>
  <c r="BP42" i="5"/>
  <c r="BM51" i="5"/>
  <c r="BM58" i="5"/>
  <c r="BY19" i="5"/>
  <c r="BL52" i="5"/>
  <c r="BT28" i="5"/>
  <c r="BT37" i="5"/>
  <c r="BI61" i="5"/>
  <c r="BI64" i="5"/>
  <c r="BI65" i="5" s="1"/>
  <c r="BR38" i="5"/>
  <c r="BR41" i="5"/>
  <c r="BM54" i="5"/>
  <c r="BS37" i="5"/>
  <c r="BS28" i="5"/>
  <c r="BU20" i="5"/>
  <c r="BU27" i="5"/>
  <c r="BW19" i="5"/>
  <c r="CA13" i="5"/>
  <c r="AI115" i="6"/>
  <c r="AI137" i="6"/>
  <c r="AI131" i="6"/>
  <c r="AI98" i="6"/>
  <c r="AI80" i="6"/>
  <c r="AM80" i="6"/>
  <c r="AM137" i="6"/>
  <c r="AM131" i="6"/>
  <c r="AM115" i="6"/>
  <c r="AM98" i="6"/>
  <c r="AQ137" i="6"/>
  <c r="AQ131" i="6"/>
  <c r="AQ115" i="6"/>
  <c r="AQ124" i="6" s="1"/>
  <c r="AQ98" i="6"/>
  <c r="AQ108" i="6" s="1"/>
  <c r="AQ80" i="6"/>
  <c r="AQ93" i="6" s="1"/>
  <c r="AU137" i="6"/>
  <c r="AU131" i="6"/>
  <c r="AU115" i="6"/>
  <c r="AU124" i="6" s="1"/>
  <c r="CK34" i="5" l="1"/>
  <c r="BV28" i="5"/>
  <c r="BV37" i="5"/>
  <c r="BX26" i="5"/>
  <c r="BX27" i="5"/>
  <c r="BX28" i="5" s="1"/>
  <c r="CX31" i="5"/>
  <c r="CZ31" i="5" s="1"/>
  <c r="CY31" i="5"/>
  <c r="DA31" i="5"/>
  <c r="BK57" i="5"/>
  <c r="BK53" i="5"/>
  <c r="BK63" i="5"/>
  <c r="BK64" i="5"/>
  <c r="BK65" i="5" s="1"/>
  <c r="CL34" i="5"/>
  <c r="CM34" i="5" s="1"/>
  <c r="S47" i="8"/>
  <c r="S52" i="8"/>
  <c r="R57" i="8"/>
  <c r="CH29" i="7"/>
  <c r="BX52" i="7"/>
  <c r="BX53" i="7" s="1"/>
  <c r="CI29" i="7"/>
  <c r="BQ60" i="7"/>
  <c r="BQ61" i="7" s="1"/>
  <c r="BQ57" i="7"/>
  <c r="BR56" i="7"/>
  <c r="BR49" i="7"/>
  <c r="BZ37" i="7"/>
  <c r="BZ34" i="7"/>
  <c r="CF25" i="7"/>
  <c r="CC18" i="7"/>
  <c r="CC25" i="7"/>
  <c r="CC24" i="7"/>
  <c r="BP60" i="7"/>
  <c r="BP61" i="7" s="1"/>
  <c r="BP57" i="7"/>
  <c r="BX47" i="7"/>
  <c r="BX55" i="7"/>
  <c r="CE20" i="7"/>
  <c r="CE17" i="7"/>
  <c r="BY38" i="7"/>
  <c r="BY46" i="7"/>
  <c r="BO60" i="7"/>
  <c r="BO61" i="7" s="1"/>
  <c r="BO57" i="7"/>
  <c r="CA26" i="7"/>
  <c r="CA33" i="7"/>
  <c r="BW46" i="7"/>
  <c r="BW38" i="7"/>
  <c r="CD18" i="7"/>
  <c r="CD25" i="7"/>
  <c r="BT48" i="7"/>
  <c r="BW50" i="7"/>
  <c r="BU50" i="7"/>
  <c r="CB26" i="7"/>
  <c r="CB33" i="7"/>
  <c r="CH19" i="7"/>
  <c r="CH21" i="7"/>
  <c r="CI21" i="7" s="1"/>
  <c r="CI22" i="7" s="1"/>
  <c r="CH23" i="7"/>
  <c r="CI23" i="7" s="1"/>
  <c r="CJ13" i="7"/>
  <c r="CJ29" i="7" s="1"/>
  <c r="CF24" i="7"/>
  <c r="BS48" i="7"/>
  <c r="BS53" i="7" s="1"/>
  <c r="BS55" i="7"/>
  <c r="BS51" i="7"/>
  <c r="CG17" i="7"/>
  <c r="CH32" i="7"/>
  <c r="CJ30" i="7"/>
  <c r="CK30" i="7" s="1"/>
  <c r="BV49" i="7"/>
  <c r="BV56" i="7"/>
  <c r="CI30" i="7"/>
  <c r="CI32" i="7" s="1"/>
  <c r="CL27" i="7"/>
  <c r="CN27" i="7" s="1"/>
  <c r="BX51" i="7"/>
  <c r="BX48" i="7"/>
  <c r="AQ110" i="6"/>
  <c r="AI124" i="6"/>
  <c r="AI139" i="6" s="1"/>
  <c r="AI93" i="6"/>
  <c r="AI108" i="6"/>
  <c r="AM124" i="6"/>
  <c r="AM139" i="6" s="1"/>
  <c r="AM108" i="6"/>
  <c r="AU139" i="6"/>
  <c r="BM59" i="5"/>
  <c r="BN52" i="5"/>
  <c r="BO52" i="5"/>
  <c r="BO57" i="5" s="1"/>
  <c r="BP58" i="5"/>
  <c r="BP54" i="5"/>
  <c r="BL57" i="5"/>
  <c r="BL60" i="5"/>
  <c r="CA36" i="5"/>
  <c r="CA33" i="5"/>
  <c r="BR50" i="5"/>
  <c r="BR42" i="5"/>
  <c r="CB33" i="5"/>
  <c r="CD13" i="5"/>
  <c r="CF13" i="5" s="1"/>
  <c r="CB36" i="5"/>
  <c r="CB21" i="5"/>
  <c r="CB23" i="5"/>
  <c r="CB25" i="5"/>
  <c r="CC13" i="5"/>
  <c r="CA24" i="5"/>
  <c r="BW20" i="5"/>
  <c r="BW27" i="5"/>
  <c r="BW26" i="5"/>
  <c r="BO51" i="5"/>
  <c r="BZ19" i="5"/>
  <c r="BU28" i="5"/>
  <c r="BU37" i="5"/>
  <c r="CA21" i="5"/>
  <c r="BY20" i="5"/>
  <c r="BY27" i="5"/>
  <c r="CA25" i="5"/>
  <c r="BQ58" i="5"/>
  <c r="BQ51" i="5"/>
  <c r="BQ54" i="5"/>
  <c r="BS38" i="5"/>
  <c r="BS41" i="5"/>
  <c r="BX37" i="5"/>
  <c r="BT38" i="5"/>
  <c r="BT41" i="5"/>
  <c r="BM52" i="5"/>
  <c r="BM55" i="5"/>
  <c r="BP51" i="5"/>
  <c r="AQ139" i="6"/>
  <c r="AU98" i="6"/>
  <c r="AU108" i="6" s="1"/>
  <c r="AU80" i="6"/>
  <c r="BV38" i="5" l="1"/>
  <c r="BV41" i="5"/>
  <c r="CO34" i="5"/>
  <c r="CN34" i="5"/>
  <c r="DB31" i="5"/>
  <c r="DC31" i="5" s="1"/>
  <c r="S54" i="8"/>
  <c r="S56" i="8" s="1"/>
  <c r="S53" i="8"/>
  <c r="AQ141" i="6"/>
  <c r="CM27" i="7"/>
  <c r="CA34" i="7"/>
  <c r="CA37" i="7"/>
  <c r="CH17" i="7"/>
  <c r="CK19" i="7"/>
  <c r="CI19" i="7"/>
  <c r="CC26" i="7"/>
  <c r="CC33" i="7"/>
  <c r="CB37" i="7"/>
  <c r="CB34" i="7"/>
  <c r="CK32" i="7"/>
  <c r="CF33" i="7"/>
  <c r="CF26" i="7"/>
  <c r="BU48" i="7"/>
  <c r="BU55" i="7"/>
  <c r="BU51" i="7"/>
  <c r="BY50" i="7"/>
  <c r="BY52" i="7"/>
  <c r="BY47" i="7"/>
  <c r="CK21" i="7"/>
  <c r="CK22" i="7" s="1"/>
  <c r="CG18" i="7"/>
  <c r="CG25" i="7"/>
  <c r="BW51" i="7"/>
  <c r="BW48" i="7"/>
  <c r="BW49" i="7" s="1"/>
  <c r="BZ46" i="7"/>
  <c r="BZ38" i="7"/>
  <c r="BT49" i="7"/>
  <c r="BT56" i="7"/>
  <c r="CE18" i="7"/>
  <c r="CE25" i="7"/>
  <c r="CE24" i="7"/>
  <c r="CD26" i="7"/>
  <c r="CD33" i="7"/>
  <c r="BS49" i="7"/>
  <c r="BS56" i="7"/>
  <c r="CJ23" i="7"/>
  <c r="CJ19" i="7"/>
  <c r="CJ21" i="7"/>
  <c r="CL13" i="7"/>
  <c r="CL29" i="7" s="1"/>
  <c r="CN13" i="7"/>
  <c r="CN16" i="7" s="1"/>
  <c r="CK13" i="7"/>
  <c r="BW47" i="7"/>
  <c r="BW55" i="7"/>
  <c r="BR57" i="7"/>
  <c r="BR60" i="7"/>
  <c r="BR61" i="7" s="1"/>
  <c r="BW53" i="7"/>
  <c r="BV60" i="7"/>
  <c r="BV61" i="7" s="1"/>
  <c r="BV57" i="7"/>
  <c r="BX49" i="7"/>
  <c r="BX56" i="7"/>
  <c r="CL30" i="7"/>
  <c r="CM30" i="7" s="1"/>
  <c r="CJ32" i="7"/>
  <c r="CO27" i="7"/>
  <c r="AI110" i="6"/>
  <c r="AI141" i="6" s="1"/>
  <c r="BP55" i="5"/>
  <c r="BP52" i="5"/>
  <c r="BN57" i="5"/>
  <c r="BN60" i="5"/>
  <c r="BO60" i="5"/>
  <c r="BO61" i="5" s="1"/>
  <c r="BP59" i="5"/>
  <c r="CF33" i="5"/>
  <c r="CF36" i="5"/>
  <c r="CG13" i="5"/>
  <c r="CD33" i="5"/>
  <c r="CD25" i="5"/>
  <c r="CF25" i="5" s="1"/>
  <c r="CD23" i="5"/>
  <c r="CE23" i="5" s="1"/>
  <c r="CD21" i="5"/>
  <c r="CF21" i="5" s="1"/>
  <c r="CD36" i="5"/>
  <c r="BX38" i="5"/>
  <c r="BX41" i="5"/>
  <c r="BW37" i="5"/>
  <c r="BW28" i="5"/>
  <c r="BS50" i="5"/>
  <c r="BS42" i="5"/>
  <c r="BY37" i="5"/>
  <c r="BY28" i="5"/>
  <c r="BR51" i="5"/>
  <c r="BR54" i="5"/>
  <c r="BR58" i="5"/>
  <c r="BS58" i="5" s="1"/>
  <c r="CC33" i="5"/>
  <c r="BQ52" i="5"/>
  <c r="CA22" i="5"/>
  <c r="CA19" i="5"/>
  <c r="CA26" i="5" s="1"/>
  <c r="CE13" i="5"/>
  <c r="BL64" i="5"/>
  <c r="BL65" i="5" s="1"/>
  <c r="BL61" i="5"/>
  <c r="BU38" i="5"/>
  <c r="BU41" i="5"/>
  <c r="CC23" i="5"/>
  <c r="CC24" i="5" s="1"/>
  <c r="CC25" i="5"/>
  <c r="BM53" i="5"/>
  <c r="BM57" i="5"/>
  <c r="BM60" i="5"/>
  <c r="BZ20" i="5"/>
  <c r="BZ27" i="5"/>
  <c r="CB19" i="5"/>
  <c r="CC21" i="5"/>
  <c r="BT50" i="5"/>
  <c r="BT42" i="5"/>
  <c r="AU93" i="6"/>
  <c r="AU110" i="6" s="1"/>
  <c r="AU141" i="6" s="1"/>
  <c r="DT59" i="6"/>
  <c r="DS59" i="6"/>
  <c r="DQ59" i="6"/>
  <c r="DT58" i="6"/>
  <c r="DS58" i="6"/>
  <c r="DQ58" i="6"/>
  <c r="DO58" i="6"/>
  <c r="DT54" i="6"/>
  <c r="DS54" i="6"/>
  <c r="DQ54" i="6"/>
  <c r="DO54" i="6"/>
  <c r="DT45" i="6"/>
  <c r="DS45" i="6"/>
  <c r="DQ45" i="6"/>
  <c r="DO45" i="6"/>
  <c r="DT44" i="6"/>
  <c r="DS44" i="6"/>
  <c r="DQ44" i="6"/>
  <c r="DO44" i="6"/>
  <c r="DT43" i="6"/>
  <c r="DS43" i="6"/>
  <c r="DQ43" i="6"/>
  <c r="DO43" i="6"/>
  <c r="DT41" i="6"/>
  <c r="DS41" i="6"/>
  <c r="DQ41" i="6"/>
  <c r="DO41" i="6"/>
  <c r="DT39" i="6"/>
  <c r="DS39" i="6"/>
  <c r="DQ39" i="6"/>
  <c r="DO39" i="6"/>
  <c r="DT35" i="6"/>
  <c r="DS35" i="6"/>
  <c r="DQ35" i="6"/>
  <c r="DO35" i="6"/>
  <c r="DL59" i="6"/>
  <c r="DK59" i="6"/>
  <c r="DI59" i="6"/>
  <c r="DL58" i="6"/>
  <c r="DK58" i="6"/>
  <c r="DI58" i="6"/>
  <c r="DG58" i="6"/>
  <c r="DL54" i="6"/>
  <c r="DK54" i="6"/>
  <c r="DI54" i="6"/>
  <c r="DG54" i="6"/>
  <c r="DL45" i="6"/>
  <c r="DK45" i="6"/>
  <c r="DI45" i="6"/>
  <c r="DG45" i="6"/>
  <c r="DL44" i="6"/>
  <c r="DK44" i="6"/>
  <c r="DI44" i="6"/>
  <c r="DG44" i="6"/>
  <c r="DL43" i="6"/>
  <c r="DK43" i="6"/>
  <c r="DI43" i="6"/>
  <c r="DG43" i="6"/>
  <c r="DL41" i="6"/>
  <c r="DK41" i="6"/>
  <c r="DI41" i="6"/>
  <c r="DG41" i="6"/>
  <c r="DL39" i="6"/>
  <c r="DK39" i="6"/>
  <c r="DI39" i="6"/>
  <c r="DG39" i="6"/>
  <c r="DL35" i="6"/>
  <c r="DK35" i="6"/>
  <c r="DI35" i="6"/>
  <c r="DG35" i="6"/>
  <c r="DD59" i="6"/>
  <c r="DC59" i="6"/>
  <c r="DA59" i="6"/>
  <c r="DD58" i="6"/>
  <c r="DC58" i="6"/>
  <c r="DA58" i="6"/>
  <c r="CY58" i="6"/>
  <c r="DD54" i="6"/>
  <c r="DC54" i="6"/>
  <c r="DA54" i="6"/>
  <c r="CY54" i="6"/>
  <c r="DD45" i="6"/>
  <c r="DC45" i="6"/>
  <c r="DA45" i="6"/>
  <c r="CY45" i="6"/>
  <c r="DD44" i="6"/>
  <c r="DC44" i="6"/>
  <c r="DA44" i="6"/>
  <c r="CY44" i="6"/>
  <c r="DD43" i="6"/>
  <c r="DC43" i="6"/>
  <c r="DA43" i="6"/>
  <c r="CY43" i="6"/>
  <c r="DD41" i="6"/>
  <c r="DC41" i="6"/>
  <c r="DA41" i="6"/>
  <c r="CY41" i="6"/>
  <c r="DD39" i="6"/>
  <c r="DC39" i="6"/>
  <c r="DA39" i="6"/>
  <c r="CY39" i="6"/>
  <c r="DD35" i="6"/>
  <c r="DC35" i="6"/>
  <c r="DA35" i="6"/>
  <c r="CY35" i="6"/>
  <c r="CV59" i="6"/>
  <c r="CU59" i="6"/>
  <c r="CS59" i="6"/>
  <c r="CV58" i="6"/>
  <c r="CU58" i="6"/>
  <c r="CS58" i="6"/>
  <c r="CQ58" i="6"/>
  <c r="CV54" i="6"/>
  <c r="CU54" i="6"/>
  <c r="CS54" i="6"/>
  <c r="CQ54" i="6"/>
  <c r="CV45" i="6"/>
  <c r="CU45" i="6"/>
  <c r="CS45" i="6"/>
  <c r="CQ45" i="6"/>
  <c r="CV44" i="6"/>
  <c r="CU44" i="6"/>
  <c r="CS44" i="6"/>
  <c r="CQ44" i="6"/>
  <c r="CV43" i="6"/>
  <c r="CU43" i="6"/>
  <c r="CS43" i="6"/>
  <c r="CQ43" i="6"/>
  <c r="CV41" i="6"/>
  <c r="CU41" i="6"/>
  <c r="CS41" i="6"/>
  <c r="CQ41" i="6"/>
  <c r="CV39" i="6"/>
  <c r="CU39" i="6"/>
  <c r="CS39" i="6"/>
  <c r="CQ39" i="6"/>
  <c r="CV35" i="6"/>
  <c r="CU35" i="6"/>
  <c r="CS35" i="6"/>
  <c r="CQ35" i="6"/>
  <c r="CN59" i="6"/>
  <c r="CM59" i="6"/>
  <c r="CK59" i="6"/>
  <c r="CN58" i="6"/>
  <c r="CM58" i="6"/>
  <c r="CK58" i="6"/>
  <c r="CI58" i="6"/>
  <c r="CN54" i="6"/>
  <c r="CM54" i="6"/>
  <c r="CK54" i="6"/>
  <c r="CI54" i="6"/>
  <c r="CN45" i="6"/>
  <c r="CM45" i="6"/>
  <c r="CK45" i="6"/>
  <c r="CI45" i="6"/>
  <c r="CN44" i="6"/>
  <c r="CM44" i="6"/>
  <c r="CK44" i="6"/>
  <c r="CI44" i="6"/>
  <c r="CN43" i="6"/>
  <c r="CM43" i="6"/>
  <c r="CK43" i="6"/>
  <c r="CI43" i="6"/>
  <c r="CN41" i="6"/>
  <c r="CM41" i="6"/>
  <c r="CK41" i="6"/>
  <c r="CI41" i="6"/>
  <c r="CN39" i="6"/>
  <c r="CM39" i="6"/>
  <c r="CK39" i="6"/>
  <c r="CI39" i="6"/>
  <c r="CN35" i="6"/>
  <c r="CM35" i="6"/>
  <c r="CK35" i="6"/>
  <c r="CI35" i="6"/>
  <c r="CF59" i="6"/>
  <c r="CE59" i="6"/>
  <c r="CC59" i="6"/>
  <c r="CF58" i="6"/>
  <c r="CE58" i="6"/>
  <c r="CC58" i="6"/>
  <c r="CA58" i="6"/>
  <c r="CF54" i="6"/>
  <c r="CE54" i="6"/>
  <c r="CC54" i="6"/>
  <c r="CA54" i="6"/>
  <c r="CF45" i="6"/>
  <c r="CE45" i="6"/>
  <c r="CC45" i="6"/>
  <c r="CA45" i="6"/>
  <c r="CF44" i="6"/>
  <c r="CE44" i="6"/>
  <c r="CC44" i="6"/>
  <c r="CA44" i="6"/>
  <c r="CF43" i="6"/>
  <c r="CE43" i="6"/>
  <c r="CC43" i="6"/>
  <c r="CA43" i="6"/>
  <c r="CF41" i="6"/>
  <c r="CE41" i="6"/>
  <c r="CC41" i="6"/>
  <c r="CA41" i="6"/>
  <c r="CF39" i="6"/>
  <c r="CE39" i="6"/>
  <c r="CC39" i="6"/>
  <c r="CA39" i="6"/>
  <c r="CF35" i="6"/>
  <c r="CE35" i="6"/>
  <c r="CC35" i="6"/>
  <c r="CA35" i="6"/>
  <c r="BX59" i="6"/>
  <c r="BW59" i="6"/>
  <c r="BU59" i="6"/>
  <c r="BX58" i="6"/>
  <c r="BW58" i="6"/>
  <c r="BU58" i="6"/>
  <c r="BS58" i="6"/>
  <c r="BX54" i="6"/>
  <c r="BW54" i="6"/>
  <c r="BU54" i="6"/>
  <c r="BS54" i="6"/>
  <c r="BX45" i="6"/>
  <c r="BW45" i="6"/>
  <c r="BU45" i="6"/>
  <c r="BS45" i="6"/>
  <c r="BX44" i="6"/>
  <c r="BW44" i="6"/>
  <c r="BU44" i="6"/>
  <c r="BS44" i="6"/>
  <c r="BX43" i="6"/>
  <c r="BW43" i="6"/>
  <c r="BU43" i="6"/>
  <c r="BS43" i="6"/>
  <c r="BX41" i="6"/>
  <c r="BW41" i="6"/>
  <c r="BU41" i="6"/>
  <c r="BS41" i="6"/>
  <c r="BX39" i="6"/>
  <c r="BW39" i="6"/>
  <c r="BU39" i="6"/>
  <c r="BS39" i="6"/>
  <c r="BX35" i="6"/>
  <c r="BW35" i="6"/>
  <c r="BU35" i="6"/>
  <c r="BS35" i="6"/>
  <c r="BP59" i="6"/>
  <c r="BO59" i="6"/>
  <c r="BM59" i="6"/>
  <c r="BP58" i="6"/>
  <c r="BO58" i="6"/>
  <c r="BM58" i="6"/>
  <c r="BK58" i="6"/>
  <c r="BP54" i="6"/>
  <c r="BO54" i="6"/>
  <c r="BM54" i="6"/>
  <c r="BK54" i="6"/>
  <c r="BP45" i="6"/>
  <c r="BO45" i="6"/>
  <c r="BM45" i="6"/>
  <c r="BK45" i="6"/>
  <c r="BP44" i="6"/>
  <c r="BO44" i="6"/>
  <c r="BM44" i="6"/>
  <c r="BK44" i="6"/>
  <c r="BP43" i="6"/>
  <c r="BO43" i="6"/>
  <c r="BM43" i="6"/>
  <c r="BK43" i="6"/>
  <c r="BP41" i="6"/>
  <c r="BO41" i="6"/>
  <c r="BM41" i="6"/>
  <c r="BK41" i="6"/>
  <c r="BP39" i="6"/>
  <c r="BO39" i="6"/>
  <c r="BM39" i="6"/>
  <c r="BK39" i="6"/>
  <c r="BP35" i="6"/>
  <c r="BO35" i="6"/>
  <c r="BM35" i="6"/>
  <c r="BK35" i="6"/>
  <c r="BH59" i="6"/>
  <c r="BG59" i="6"/>
  <c r="BH58" i="6"/>
  <c r="BG58" i="6"/>
  <c r="BH54" i="6"/>
  <c r="BG54" i="6"/>
  <c r="BH45" i="6"/>
  <c r="BG45" i="6"/>
  <c r="BH44" i="6"/>
  <c r="BG44" i="6"/>
  <c r="BH43" i="6"/>
  <c r="BG43" i="6"/>
  <c r="BH41" i="6"/>
  <c r="BG41" i="6"/>
  <c r="BH39" i="6"/>
  <c r="BG39" i="6"/>
  <c r="BH35" i="6"/>
  <c r="BG35" i="6"/>
  <c r="BE59" i="6"/>
  <c r="BE58" i="6"/>
  <c r="BE54" i="6"/>
  <c r="BE45" i="6"/>
  <c r="BE44" i="6"/>
  <c r="BE43" i="6"/>
  <c r="BE41" i="6"/>
  <c r="BE39" i="6"/>
  <c r="BE35" i="6"/>
  <c r="BC58" i="6"/>
  <c r="BC54" i="6"/>
  <c r="BC45" i="6"/>
  <c r="BC44" i="6"/>
  <c r="BC43" i="6"/>
  <c r="BC41" i="6"/>
  <c r="BC39" i="6"/>
  <c r="BC35" i="6"/>
  <c r="BA30" i="6"/>
  <c r="AX27" i="6"/>
  <c r="AW52" i="6"/>
  <c r="AW54" i="6"/>
  <c r="AU52" i="6"/>
  <c r="BV50" i="5" l="1"/>
  <c r="BV42" i="5"/>
  <c r="DE31" i="5"/>
  <c r="DD31" i="5"/>
  <c r="CP34" i="5"/>
  <c r="CR34" i="5" s="1"/>
  <c r="CQ34" i="5"/>
  <c r="CS34" i="5"/>
  <c r="S57" i="8"/>
  <c r="CN29" i="7"/>
  <c r="CK29" i="7"/>
  <c r="CK15" i="7"/>
  <c r="CG26" i="7"/>
  <c r="CG33" i="7"/>
  <c r="BY48" i="7"/>
  <c r="CH18" i="7"/>
  <c r="CH25" i="7"/>
  <c r="CM23" i="7"/>
  <c r="CK23" i="7"/>
  <c r="BU49" i="7"/>
  <c r="BU53" i="7"/>
  <c r="BU56" i="7"/>
  <c r="CA46" i="7"/>
  <c r="CA47" i="7" s="1"/>
  <c r="CA38" i="7"/>
  <c r="BW56" i="7"/>
  <c r="CF34" i="7"/>
  <c r="CF37" i="7"/>
  <c r="BS57" i="7"/>
  <c r="BS60" i="7"/>
  <c r="BS61" i="7" s="1"/>
  <c r="BS59" i="7"/>
  <c r="CD34" i="7"/>
  <c r="CD37" i="7"/>
  <c r="CB46" i="7"/>
  <c r="CB38" i="7"/>
  <c r="CC34" i="7"/>
  <c r="CC37" i="7"/>
  <c r="CE33" i="7"/>
  <c r="CE26" i="7"/>
  <c r="CL23" i="7"/>
  <c r="CN23" i="7" s="1"/>
  <c r="CL19" i="7"/>
  <c r="CO13" i="7"/>
  <c r="CL21" i="7"/>
  <c r="CN21" i="7" s="1"/>
  <c r="CN22" i="7" s="1"/>
  <c r="CI20" i="7"/>
  <c r="CI17" i="7"/>
  <c r="BT57" i="7"/>
  <c r="BT60" i="7"/>
  <c r="BT61" i="7" s="1"/>
  <c r="CK20" i="7"/>
  <c r="CJ17" i="7"/>
  <c r="CM13" i="7"/>
  <c r="BZ52" i="7"/>
  <c r="CA52" i="7" s="1"/>
  <c r="BZ50" i="7"/>
  <c r="BZ47" i="7"/>
  <c r="CP27" i="7"/>
  <c r="BX60" i="7"/>
  <c r="BX61" i="7" s="1"/>
  <c r="BX57" i="7"/>
  <c r="CL32" i="7"/>
  <c r="CO30" i="7"/>
  <c r="CN30" i="7"/>
  <c r="CN32" i="7" s="1"/>
  <c r="BO64" i="5"/>
  <c r="BO65" i="5" s="1"/>
  <c r="CE25" i="5"/>
  <c r="BN64" i="5"/>
  <c r="BN65" i="5" s="1"/>
  <c r="BN61" i="5"/>
  <c r="CE24" i="5"/>
  <c r="BP53" i="5"/>
  <c r="BP57" i="5"/>
  <c r="BP60" i="5"/>
  <c r="CD19" i="5"/>
  <c r="BT51" i="5"/>
  <c r="BT54" i="5"/>
  <c r="BT58" i="5"/>
  <c r="CF22" i="5"/>
  <c r="CC22" i="5"/>
  <c r="CC19" i="5"/>
  <c r="BU50" i="5"/>
  <c r="BU42" i="5"/>
  <c r="BR52" i="5"/>
  <c r="CE21" i="5"/>
  <c r="CB20" i="5"/>
  <c r="CB27" i="5"/>
  <c r="BS54" i="5"/>
  <c r="BZ37" i="5"/>
  <c r="BZ28" i="5"/>
  <c r="BQ57" i="5"/>
  <c r="BQ60" i="5"/>
  <c r="BY38" i="5"/>
  <c r="BY41" i="5"/>
  <c r="CG25" i="5"/>
  <c r="CG33" i="5"/>
  <c r="CG23" i="5"/>
  <c r="CH13" i="5"/>
  <c r="CG36" i="5"/>
  <c r="CG21" i="5"/>
  <c r="BM61" i="5"/>
  <c r="BM64" i="5"/>
  <c r="BM65" i="5" s="1"/>
  <c r="BS51" i="5"/>
  <c r="CE36" i="5"/>
  <c r="CE33" i="5"/>
  <c r="CE30" i="5"/>
  <c r="BW41" i="5"/>
  <c r="BW38" i="5"/>
  <c r="CC26" i="5"/>
  <c r="CA20" i="5"/>
  <c r="CA27" i="5"/>
  <c r="BX50" i="5"/>
  <c r="BX42" i="5"/>
  <c r="CF23" i="5"/>
  <c r="CF24" i="5" s="1"/>
  <c r="AZ27" i="6"/>
  <c r="BB30" i="6"/>
  <c r="BA27" i="6"/>
  <c r="BV51" i="5" l="1"/>
  <c r="BV54" i="5"/>
  <c r="BW54" i="5" s="1"/>
  <c r="BV58" i="5"/>
  <c r="BW58" i="5" s="1"/>
  <c r="CT34" i="5"/>
  <c r="CU34" i="5"/>
  <c r="DF31" i="5"/>
  <c r="DH31" i="5" s="1"/>
  <c r="DG31" i="5"/>
  <c r="CM29" i="7"/>
  <c r="CM15" i="7"/>
  <c r="CI18" i="7"/>
  <c r="CI25" i="7"/>
  <c r="CI24" i="7"/>
  <c r="BU60" i="7"/>
  <c r="BU61" i="7" s="1"/>
  <c r="BU57" i="7"/>
  <c r="CB52" i="7"/>
  <c r="CB47" i="7"/>
  <c r="CB50" i="7"/>
  <c r="CD46" i="7"/>
  <c r="CD38" i="7"/>
  <c r="BZ48" i="7"/>
  <c r="CA50" i="7"/>
  <c r="CO23" i="7"/>
  <c r="CO19" i="7"/>
  <c r="CP13" i="7"/>
  <c r="CQ13" i="7" s="1"/>
  <c r="CQ15" i="7" s="1"/>
  <c r="CO21" i="7"/>
  <c r="CL17" i="7"/>
  <c r="CC52" i="7"/>
  <c r="CO29" i="7"/>
  <c r="CH33" i="7"/>
  <c r="CH26" i="7"/>
  <c r="CJ25" i="7"/>
  <c r="CJ18" i="7"/>
  <c r="CK17" i="7"/>
  <c r="CK24" i="7" s="1"/>
  <c r="CM19" i="7"/>
  <c r="CF38" i="7"/>
  <c r="CF46" i="7"/>
  <c r="BY49" i="7"/>
  <c r="BY56" i="7"/>
  <c r="CE37" i="7"/>
  <c r="CE34" i="7"/>
  <c r="CM32" i="7"/>
  <c r="BW57" i="7"/>
  <c r="BW60" i="7"/>
  <c r="BW61" i="7" s="1"/>
  <c r="CG37" i="7"/>
  <c r="CG34" i="7"/>
  <c r="CC38" i="7"/>
  <c r="CC46" i="7"/>
  <c r="CC47" i="7" s="1"/>
  <c r="CM21" i="7"/>
  <c r="CM22" i="7" s="1"/>
  <c r="CN19" i="7"/>
  <c r="CO32" i="7"/>
  <c r="CP30" i="7"/>
  <c r="CQ30" i="7" s="1"/>
  <c r="CP29" i="7"/>
  <c r="CR27" i="7"/>
  <c r="CS27" i="7" s="1"/>
  <c r="CQ27" i="7"/>
  <c r="CD20" i="5"/>
  <c r="CD27" i="5"/>
  <c r="BP61" i="5"/>
  <c r="BP64" i="5"/>
  <c r="BP65" i="5" s="1"/>
  <c r="CF19" i="5"/>
  <c r="CF26" i="5" s="1"/>
  <c r="BU58" i="5"/>
  <c r="CH23" i="5"/>
  <c r="CI23" i="5" s="1"/>
  <c r="CH36" i="5"/>
  <c r="CH33" i="5"/>
  <c r="CH25" i="5"/>
  <c r="CI25" i="5" s="1"/>
  <c r="CH21" i="5"/>
  <c r="CJ13" i="5"/>
  <c r="CK13" i="5" s="1"/>
  <c r="BS55" i="5"/>
  <c r="BS52" i="5"/>
  <c r="CB37" i="5"/>
  <c r="CB28" i="5"/>
  <c r="BX51" i="5"/>
  <c r="BY42" i="5"/>
  <c r="BY50" i="5"/>
  <c r="CA37" i="5"/>
  <c r="CA28" i="5"/>
  <c r="CE22" i="5"/>
  <c r="CE19" i="5"/>
  <c r="BQ64" i="5"/>
  <c r="BQ65" i="5" s="1"/>
  <c r="BQ61" i="5"/>
  <c r="BR57" i="5"/>
  <c r="BR60" i="5"/>
  <c r="BT52" i="5"/>
  <c r="BU54" i="5"/>
  <c r="BU51" i="5"/>
  <c r="BS59" i="5"/>
  <c r="BW50" i="5"/>
  <c r="BW42" i="5"/>
  <c r="CG19" i="5"/>
  <c r="CC20" i="5"/>
  <c r="CC27" i="5"/>
  <c r="CI13" i="5"/>
  <c r="BZ41" i="5"/>
  <c r="BZ38" i="5"/>
  <c r="BD30" i="6"/>
  <c r="BF30" i="6" s="1"/>
  <c r="BC30" i="6"/>
  <c r="BB27" i="6"/>
  <c r="CH19" i="5" l="1"/>
  <c r="CH20" i="5" s="1"/>
  <c r="BX58" i="5"/>
  <c r="BW52" i="5"/>
  <c r="BW57" i="5" s="1"/>
  <c r="BV52" i="5"/>
  <c r="DI31" i="5"/>
  <c r="BX54" i="5"/>
  <c r="BX55" i="5" s="1"/>
  <c r="DJ31" i="5"/>
  <c r="DK31" i="5"/>
  <c r="CW34" i="5"/>
  <c r="CV34" i="5"/>
  <c r="CQ32" i="7"/>
  <c r="CQ29" i="7"/>
  <c r="CA48" i="7"/>
  <c r="CA51" i="7"/>
  <c r="CA55" i="7"/>
  <c r="BZ49" i="7"/>
  <c r="BZ56" i="7"/>
  <c r="CE46" i="7"/>
  <c r="CE38" i="7"/>
  <c r="CH34" i="7"/>
  <c r="CH37" i="7"/>
  <c r="CN20" i="7"/>
  <c r="CN17" i="7"/>
  <c r="BY60" i="7"/>
  <c r="BY61" i="7" s="1"/>
  <c r="BY57" i="7"/>
  <c r="CD52" i="7"/>
  <c r="CF52" i="7" s="1"/>
  <c r="CD50" i="7"/>
  <c r="CF50" i="7" s="1"/>
  <c r="CD47" i="7"/>
  <c r="CC50" i="7"/>
  <c r="CE50" i="7"/>
  <c r="CB48" i="7"/>
  <c r="CF47" i="7"/>
  <c r="CF55" i="7"/>
  <c r="CL18" i="7"/>
  <c r="CL25" i="7"/>
  <c r="CM20" i="7"/>
  <c r="CM17" i="7"/>
  <c r="CG38" i="7"/>
  <c r="CG46" i="7"/>
  <c r="CK18" i="7"/>
  <c r="CK25" i="7"/>
  <c r="CP21" i="7"/>
  <c r="CQ21" i="7" s="1"/>
  <c r="CQ22" i="7" s="1"/>
  <c r="CP23" i="7"/>
  <c r="CQ23" i="7" s="1"/>
  <c r="CR13" i="7"/>
  <c r="CP19" i="7"/>
  <c r="CO17" i="7"/>
  <c r="CI26" i="7"/>
  <c r="CI33" i="7"/>
  <c r="CJ33" i="7"/>
  <c r="CJ26" i="7"/>
  <c r="CR30" i="7"/>
  <c r="CP32" i="7"/>
  <c r="CT27" i="7"/>
  <c r="CU27" i="7" s="1"/>
  <c r="CV27" i="7"/>
  <c r="BE30" i="6"/>
  <c r="CI24" i="5"/>
  <c r="CF27" i="5"/>
  <c r="CF37" i="5" s="1"/>
  <c r="CF20" i="5"/>
  <c r="CD37" i="5"/>
  <c r="CD28" i="5"/>
  <c r="CH27" i="5"/>
  <c r="CH28" i="5" s="1"/>
  <c r="CE20" i="5"/>
  <c r="CE27" i="5"/>
  <c r="CE26" i="5"/>
  <c r="BZ50" i="5"/>
  <c r="BZ42" i="5"/>
  <c r="BS57" i="5"/>
  <c r="BS53" i="5"/>
  <c r="BS60" i="5"/>
  <c r="CI33" i="5"/>
  <c r="CI36" i="5"/>
  <c r="CC28" i="5"/>
  <c r="CC37" i="5"/>
  <c r="CK33" i="5"/>
  <c r="CA38" i="5"/>
  <c r="CA41" i="5"/>
  <c r="BU55" i="5"/>
  <c r="BU52" i="5"/>
  <c r="BX52" i="5"/>
  <c r="CJ21" i="5"/>
  <c r="CL13" i="5"/>
  <c r="CM13" i="5" s="1"/>
  <c r="CJ23" i="5"/>
  <c r="CJ25" i="5"/>
  <c r="CK25" i="5" s="1"/>
  <c r="CJ36" i="5"/>
  <c r="CJ33" i="5"/>
  <c r="BT57" i="5"/>
  <c r="BT60" i="5"/>
  <c r="CI21" i="5"/>
  <c r="BY58" i="5"/>
  <c r="BY54" i="5"/>
  <c r="BY51" i="5"/>
  <c r="CB38" i="5"/>
  <c r="CB41" i="5"/>
  <c r="CK21" i="5"/>
  <c r="BR64" i="5"/>
  <c r="BR65" i="5" s="1"/>
  <c r="BR61" i="5"/>
  <c r="BU59" i="5"/>
  <c r="CG20" i="5"/>
  <c r="CG27" i="5"/>
  <c r="BW51" i="5"/>
  <c r="BW60" i="5"/>
  <c r="BI30" i="6"/>
  <c r="BJ30" i="6" s="1"/>
  <c r="BH30" i="6"/>
  <c r="BD27" i="6"/>
  <c r="BE27" i="6" s="1"/>
  <c r="BC27" i="6"/>
  <c r="BG30" i="6"/>
  <c r="CF28" i="5" l="1"/>
  <c r="CN13" i="5"/>
  <c r="BV60" i="5"/>
  <c r="BV57" i="5"/>
  <c r="BX59" i="5"/>
  <c r="CX34" i="5"/>
  <c r="CZ34" i="5" s="1"/>
  <c r="DA34" i="5"/>
  <c r="CH37" i="5"/>
  <c r="DM31" i="5"/>
  <c r="DL31" i="5"/>
  <c r="CE52" i="7"/>
  <c r="CD48" i="7"/>
  <c r="CP17" i="7"/>
  <c r="CP18" i="7" s="1"/>
  <c r="CF53" i="7"/>
  <c r="CP25" i="7"/>
  <c r="CP26" i="7" s="1"/>
  <c r="CR21" i="7"/>
  <c r="CR19" i="7"/>
  <c r="CR23" i="7"/>
  <c r="CT13" i="7"/>
  <c r="CT29" i="7" s="1"/>
  <c r="CN18" i="7"/>
  <c r="CN25" i="7"/>
  <c r="CN24" i="7"/>
  <c r="CH46" i="7"/>
  <c r="CH38" i="7"/>
  <c r="CJ34" i="7"/>
  <c r="CJ37" i="7"/>
  <c r="CK26" i="7"/>
  <c r="CK33" i="7"/>
  <c r="CB49" i="7"/>
  <c r="CB56" i="7"/>
  <c r="CE51" i="7"/>
  <c r="CE48" i="7"/>
  <c r="CU13" i="7"/>
  <c r="CU15" i="7" s="1"/>
  <c r="CG50" i="7"/>
  <c r="CG47" i="7"/>
  <c r="CG52" i="7"/>
  <c r="CC51" i="7"/>
  <c r="CC55" i="7"/>
  <c r="CC48" i="7"/>
  <c r="CE47" i="7"/>
  <c r="CE55" i="7"/>
  <c r="CI37" i="7"/>
  <c r="CI34" i="7"/>
  <c r="BZ60" i="7"/>
  <c r="BZ61" i="7" s="1"/>
  <c r="BZ57" i="7"/>
  <c r="CF48" i="7"/>
  <c r="CF56" i="7" s="1"/>
  <c r="CM18" i="7"/>
  <c r="CM24" i="7"/>
  <c r="CM25" i="7"/>
  <c r="CF51" i="7"/>
  <c r="CQ19" i="7"/>
  <c r="CR29" i="7"/>
  <c r="CO18" i="7"/>
  <c r="CO25" i="7"/>
  <c r="CE53" i="7"/>
  <c r="CS13" i="7"/>
  <c r="CL33" i="7"/>
  <c r="CL26" i="7"/>
  <c r="CA49" i="7"/>
  <c r="CA56" i="7"/>
  <c r="CA53" i="7"/>
  <c r="CR32" i="7"/>
  <c r="CT30" i="7"/>
  <c r="CV30" i="7"/>
  <c r="CW27" i="7"/>
  <c r="CS30" i="7"/>
  <c r="CD38" i="5"/>
  <c r="CD41" i="5"/>
  <c r="CH41" i="5"/>
  <c r="CH38" i="5"/>
  <c r="BS61" i="5"/>
  <c r="BS64" i="5"/>
  <c r="BS65" i="5" s="1"/>
  <c r="BS63" i="5"/>
  <c r="CM30" i="5"/>
  <c r="CM36" i="5"/>
  <c r="CM33" i="5"/>
  <c r="CF38" i="5"/>
  <c r="CF41" i="5"/>
  <c r="CK22" i="5"/>
  <c r="CN33" i="5"/>
  <c r="CN36" i="5"/>
  <c r="CB50" i="5"/>
  <c r="CB42" i="5"/>
  <c r="CA50" i="5"/>
  <c r="CA42" i="5"/>
  <c r="BZ51" i="5"/>
  <c r="BZ58" i="5"/>
  <c r="CA58" i="5" s="1"/>
  <c r="BZ54" i="5"/>
  <c r="BW61" i="5"/>
  <c r="BW64" i="5"/>
  <c r="BW65" i="5" s="1"/>
  <c r="CK23" i="5"/>
  <c r="CK24" i="5" s="1"/>
  <c r="CO13" i="5"/>
  <c r="CL33" i="5"/>
  <c r="CL36" i="5"/>
  <c r="CL21" i="5"/>
  <c r="CL23" i="5"/>
  <c r="CM23" i="5" s="1"/>
  <c r="CM24" i="5" s="1"/>
  <c r="CL25" i="5"/>
  <c r="CM25" i="5" s="1"/>
  <c r="BY52" i="5"/>
  <c r="CJ19" i="5"/>
  <c r="CC38" i="5"/>
  <c r="CC41" i="5"/>
  <c r="CE37" i="5"/>
  <c r="CE28" i="5"/>
  <c r="BX57" i="5"/>
  <c r="BX53" i="5"/>
  <c r="BX60" i="5"/>
  <c r="CG28" i="5"/>
  <c r="CG37" i="5"/>
  <c r="CI19" i="5"/>
  <c r="CI22" i="5"/>
  <c r="BU53" i="5"/>
  <c r="BU57" i="5"/>
  <c r="BU60" i="5"/>
  <c r="BT64" i="5"/>
  <c r="BT65" i="5" s="1"/>
  <c r="BT61" i="5"/>
  <c r="BK30" i="6"/>
  <c r="BL30" i="6"/>
  <c r="BF27" i="6"/>
  <c r="BG27" i="6" s="1"/>
  <c r="BV61" i="5" l="1"/>
  <c r="BV64" i="5"/>
  <c r="BV65" i="5" s="1"/>
  <c r="DN31" i="5"/>
  <c r="DP31" i="5" s="1"/>
  <c r="DB34" i="5"/>
  <c r="DC34" i="5"/>
  <c r="BZ52" i="5"/>
  <c r="BZ57" i="5" s="1"/>
  <c r="CY34" i="5"/>
  <c r="CF49" i="7"/>
  <c r="CS29" i="7"/>
  <c r="CS15" i="7"/>
  <c r="CV13" i="7"/>
  <c r="CV32" i="7"/>
  <c r="CP33" i="7"/>
  <c r="CP37" i="7" s="1"/>
  <c r="CD49" i="7"/>
  <c r="CD56" i="7"/>
  <c r="CO26" i="7"/>
  <c r="CO33" i="7"/>
  <c r="CG48" i="7"/>
  <c r="CH50" i="7"/>
  <c r="CH52" i="7"/>
  <c r="CI52" i="7" s="1"/>
  <c r="CH47" i="7"/>
  <c r="CI46" i="7"/>
  <c r="CI47" i="7" s="1"/>
  <c r="CI38" i="7"/>
  <c r="CE49" i="7"/>
  <c r="CE56" i="7"/>
  <c r="CN26" i="7"/>
  <c r="CN33" i="7"/>
  <c r="CU29" i="7"/>
  <c r="CA59" i="7"/>
  <c r="CA57" i="7"/>
  <c r="CA60" i="7"/>
  <c r="CA61" i="7" s="1"/>
  <c r="CM33" i="7"/>
  <c r="CM26" i="7"/>
  <c r="CB60" i="7"/>
  <c r="CB61" i="7" s="1"/>
  <c r="CB57" i="7"/>
  <c r="CS23" i="7"/>
  <c r="CS32" i="7"/>
  <c r="CC53" i="7"/>
  <c r="CC56" i="7"/>
  <c r="CC49" i="7"/>
  <c r="CK34" i="7"/>
  <c r="CK37" i="7"/>
  <c r="CR17" i="7"/>
  <c r="CL37" i="7"/>
  <c r="CL34" i="7"/>
  <c r="CS21" i="7"/>
  <c r="CS22" i="7" s="1"/>
  <c r="CQ20" i="7"/>
  <c r="CQ17" i="7"/>
  <c r="CW13" i="7"/>
  <c r="CT19" i="7"/>
  <c r="CU19" i="7" s="1"/>
  <c r="CT23" i="7"/>
  <c r="CV23" i="7" s="1"/>
  <c r="CT21" i="7"/>
  <c r="CV21" i="7" s="1"/>
  <c r="CV22" i="7" s="1"/>
  <c r="CJ46" i="7"/>
  <c r="CJ38" i="7"/>
  <c r="CS19" i="7"/>
  <c r="CF57" i="7"/>
  <c r="CF60" i="7"/>
  <c r="CF61" i="7" s="1"/>
  <c r="CW30" i="7"/>
  <c r="CT32" i="7"/>
  <c r="CU30" i="7"/>
  <c r="CU32" i="7" s="1"/>
  <c r="CX27" i="7"/>
  <c r="CW29" i="7"/>
  <c r="CN25" i="5"/>
  <c r="CN23" i="5"/>
  <c r="CN24" i="5" s="1"/>
  <c r="CA54" i="5"/>
  <c r="CA59" i="5" s="1"/>
  <c r="CK19" i="5"/>
  <c r="CK26" i="5" s="1"/>
  <c r="CD50" i="5"/>
  <c r="CD42" i="5"/>
  <c r="BX64" i="5"/>
  <c r="BX65" i="5" s="1"/>
  <c r="BX61" i="5"/>
  <c r="CB54" i="5"/>
  <c r="CB58" i="5"/>
  <c r="CB51" i="5"/>
  <c r="BY57" i="5"/>
  <c r="BY60" i="5"/>
  <c r="BU61" i="5"/>
  <c r="BU64" i="5"/>
  <c r="BU65" i="5" s="1"/>
  <c r="CE41" i="5"/>
  <c r="CE38" i="5"/>
  <c r="CC50" i="5"/>
  <c r="CC42" i="5"/>
  <c r="CL19" i="5"/>
  <c r="CI20" i="5"/>
  <c r="CI27" i="5"/>
  <c r="CI26" i="5"/>
  <c r="CN21" i="5"/>
  <c r="CH50" i="5"/>
  <c r="CH42" i="5"/>
  <c r="CG41" i="5"/>
  <c r="CG38" i="5"/>
  <c r="CJ20" i="5"/>
  <c r="CJ27" i="5"/>
  <c r="CO25" i="5"/>
  <c r="CO33" i="5"/>
  <c r="CO36" i="5"/>
  <c r="CO21" i="5"/>
  <c r="CO23" i="5"/>
  <c r="CP13" i="5"/>
  <c r="CQ13" i="5" s="1"/>
  <c r="CM21" i="5"/>
  <c r="CA51" i="5"/>
  <c r="CF50" i="5"/>
  <c r="CF42" i="5"/>
  <c r="BN30" i="6"/>
  <c r="BP30" i="6" s="1"/>
  <c r="BI27" i="6"/>
  <c r="BH27" i="6"/>
  <c r="BM30" i="6"/>
  <c r="CK27" i="5" l="1"/>
  <c r="CK37" i="5" s="1"/>
  <c r="CA52" i="5"/>
  <c r="CA60" i="5" s="1"/>
  <c r="CK20" i="5"/>
  <c r="CA55" i="5"/>
  <c r="DE34" i="5"/>
  <c r="DD34" i="5"/>
  <c r="DO31" i="5"/>
  <c r="BZ60" i="5"/>
  <c r="DQ31" i="5"/>
  <c r="DR31" i="5"/>
  <c r="DT31" i="5" s="1"/>
  <c r="CV29" i="7"/>
  <c r="CV16" i="7"/>
  <c r="CU21" i="7"/>
  <c r="CU22" i="7" s="1"/>
  <c r="CU23" i="7"/>
  <c r="CP34" i="7"/>
  <c r="CD57" i="7"/>
  <c r="CD60" i="7"/>
  <c r="CD61" i="7" s="1"/>
  <c r="CE60" i="7"/>
  <c r="CE61" i="7" s="1"/>
  <c r="CE57" i="7"/>
  <c r="CS20" i="7"/>
  <c r="CS17" i="7"/>
  <c r="CL46" i="7"/>
  <c r="CL38" i="7"/>
  <c r="CJ52" i="7"/>
  <c r="CK52" i="7" s="1"/>
  <c r="CJ50" i="7"/>
  <c r="CJ47" i="7"/>
  <c r="CU17" i="7"/>
  <c r="CU20" i="7"/>
  <c r="CR18" i="7"/>
  <c r="CR25" i="7"/>
  <c r="CK46" i="7"/>
  <c r="CK47" i="7" s="1"/>
  <c r="CK38" i="7"/>
  <c r="CM37" i="7"/>
  <c r="CM34" i="7"/>
  <c r="CT17" i="7"/>
  <c r="CV19" i="7"/>
  <c r="CH48" i="7"/>
  <c r="CW23" i="7"/>
  <c r="CW19" i="7"/>
  <c r="CW21" i="7"/>
  <c r="CX13" i="7"/>
  <c r="CI50" i="7"/>
  <c r="CQ18" i="7"/>
  <c r="CQ25" i="7"/>
  <c r="CQ24" i="7"/>
  <c r="CC57" i="7"/>
  <c r="CC60" i="7"/>
  <c r="CC61" i="7" s="1"/>
  <c r="CG49" i="7"/>
  <c r="CG56" i="7"/>
  <c r="CO37" i="7"/>
  <c r="CO34" i="7"/>
  <c r="CN37" i="7"/>
  <c r="CN34" i="7"/>
  <c r="CX29" i="7"/>
  <c r="CZ27" i="7"/>
  <c r="CX30" i="7"/>
  <c r="CY30" i="7"/>
  <c r="CW32" i="7"/>
  <c r="CY27" i="7"/>
  <c r="CP38" i="7"/>
  <c r="CP46" i="7"/>
  <c r="BO30" i="6"/>
  <c r="BQ30" i="6"/>
  <c r="CD51" i="5"/>
  <c r="CD54" i="5"/>
  <c r="CF54" i="5" s="1"/>
  <c r="CD58" i="5"/>
  <c r="CM22" i="5"/>
  <c r="CM19" i="5"/>
  <c r="CL20" i="5"/>
  <c r="CL27" i="5"/>
  <c r="BY64" i="5"/>
  <c r="BY65" i="5" s="1"/>
  <c r="BY61" i="5"/>
  <c r="CG42" i="5"/>
  <c r="CG50" i="5"/>
  <c r="CC51" i="5"/>
  <c r="CQ36" i="5"/>
  <c r="CQ33" i="5"/>
  <c r="CH58" i="5"/>
  <c r="CH51" i="5"/>
  <c r="CH54" i="5"/>
  <c r="CH52" i="5" s="1"/>
  <c r="CH57" i="5" s="1"/>
  <c r="CH60" i="5"/>
  <c r="CP23" i="5"/>
  <c r="CQ23" i="5" s="1"/>
  <c r="CQ24" i="5" s="1"/>
  <c r="CP36" i="5"/>
  <c r="CP33" i="5"/>
  <c r="CP21" i="5"/>
  <c r="CP25" i="5"/>
  <c r="CQ25" i="5" s="1"/>
  <c r="CR13" i="5"/>
  <c r="CK28" i="5"/>
  <c r="CE42" i="5"/>
  <c r="CE50" i="5"/>
  <c r="CE58" i="5"/>
  <c r="CF58" i="5"/>
  <c r="CC58" i="5"/>
  <c r="CB52" i="5"/>
  <c r="CC54" i="5"/>
  <c r="CO19" i="5"/>
  <c r="CN22" i="5"/>
  <c r="CN19" i="5"/>
  <c r="CF51" i="5"/>
  <c r="CI37" i="5"/>
  <c r="CI28" i="5"/>
  <c r="CA61" i="5"/>
  <c r="CA64" i="5"/>
  <c r="CA65" i="5" s="1"/>
  <c r="CA63" i="5"/>
  <c r="CJ28" i="5"/>
  <c r="CJ37" i="5"/>
  <c r="BR30" i="6"/>
  <c r="BJ27" i="6"/>
  <c r="BK27" i="6" s="1"/>
  <c r="CA57" i="5" l="1"/>
  <c r="CA53" i="5"/>
  <c r="DS31" i="5"/>
  <c r="CE54" i="5"/>
  <c r="CE52" i="5" s="1"/>
  <c r="CE57" i="5" s="1"/>
  <c r="CC59" i="5"/>
  <c r="BZ61" i="5"/>
  <c r="BZ64" i="5"/>
  <c r="BZ65" i="5" s="1"/>
  <c r="DF34" i="5"/>
  <c r="DH34" i="5" s="1"/>
  <c r="DG34" i="5"/>
  <c r="DI34" i="5"/>
  <c r="CJ48" i="7"/>
  <c r="CJ56" i="7" s="1"/>
  <c r="CJ49" i="7"/>
  <c r="CW17" i="7"/>
  <c r="CU18" i="7"/>
  <c r="CU25" i="7"/>
  <c r="CO38" i="7"/>
  <c r="CO46" i="7"/>
  <c r="CG57" i="7"/>
  <c r="CG60" i="7"/>
  <c r="CG61" i="7" s="1"/>
  <c r="CH49" i="7"/>
  <c r="CH56" i="7"/>
  <c r="CV17" i="7"/>
  <c r="CV20" i="7"/>
  <c r="CT18" i="7"/>
  <c r="CT25" i="7"/>
  <c r="CL47" i="7"/>
  <c r="CL52" i="7"/>
  <c r="CM52" i="7" s="1"/>
  <c r="CL50" i="7"/>
  <c r="CM50" i="7"/>
  <c r="CY29" i="7"/>
  <c r="CM46" i="7"/>
  <c r="CM51" i="7" s="1"/>
  <c r="CM38" i="7"/>
  <c r="CS18" i="7"/>
  <c r="CS25" i="7"/>
  <c r="CS24" i="7"/>
  <c r="CQ33" i="7"/>
  <c r="CQ26" i="7"/>
  <c r="CI48" i="7"/>
  <c r="CI51" i="7"/>
  <c r="CI55" i="7"/>
  <c r="CR33" i="7"/>
  <c r="CR26" i="7"/>
  <c r="CY32" i="7"/>
  <c r="CN46" i="7"/>
  <c r="CN38" i="7"/>
  <c r="CX21" i="7"/>
  <c r="CY21" i="7" s="1"/>
  <c r="CX23" i="7"/>
  <c r="CY23" i="7" s="1"/>
  <c r="CX19" i="7"/>
  <c r="CZ13" i="7"/>
  <c r="CY13" i="7"/>
  <c r="CY15" i="7" s="1"/>
  <c r="CU24" i="7"/>
  <c r="DA13" i="7"/>
  <c r="DA15" i="7" s="1"/>
  <c r="CK50" i="7"/>
  <c r="DB27" i="7"/>
  <c r="DC27" i="7"/>
  <c r="CZ29" i="7"/>
  <c r="DD27" i="7"/>
  <c r="DA27" i="7"/>
  <c r="CX32" i="7"/>
  <c r="CZ30" i="7"/>
  <c r="CP52" i="7"/>
  <c r="CP50" i="7"/>
  <c r="CP48" i="7" s="1"/>
  <c r="CP49" i="7" s="1"/>
  <c r="CP47" i="7"/>
  <c r="CJ60" i="7"/>
  <c r="CJ61" i="7" s="1"/>
  <c r="CJ57" i="7"/>
  <c r="CM48" i="7"/>
  <c r="CD52" i="5"/>
  <c r="CF59" i="5"/>
  <c r="CP19" i="5"/>
  <c r="CJ41" i="5"/>
  <c r="CJ38" i="5"/>
  <c r="CN20" i="5"/>
  <c r="CN27" i="5"/>
  <c r="CN26" i="5"/>
  <c r="CG58" i="5"/>
  <c r="CG51" i="5"/>
  <c r="CG54" i="5"/>
  <c r="CH64" i="5"/>
  <c r="CH65" i="5" s="1"/>
  <c r="CH61" i="5"/>
  <c r="CQ21" i="5"/>
  <c r="CE51" i="5"/>
  <c r="CL37" i="5"/>
  <c r="CL28" i="5"/>
  <c r="CO20" i="5"/>
  <c r="CO27" i="5"/>
  <c r="CC55" i="5"/>
  <c r="CC52" i="5"/>
  <c r="CM20" i="5"/>
  <c r="CM27" i="5"/>
  <c r="CM26" i="5"/>
  <c r="CF55" i="5"/>
  <c r="CF52" i="5"/>
  <c r="CK38" i="5"/>
  <c r="CK41" i="5"/>
  <c r="CB57" i="5"/>
  <c r="CB60" i="5"/>
  <c r="CI41" i="5"/>
  <c r="CI38" i="5"/>
  <c r="CT13" i="5"/>
  <c r="CR23" i="5"/>
  <c r="CR36" i="5"/>
  <c r="CR25" i="5"/>
  <c r="CR21" i="5"/>
  <c r="CR33" i="5"/>
  <c r="CS13" i="5"/>
  <c r="BT30" i="6"/>
  <c r="BS30" i="6"/>
  <c r="BL27" i="6"/>
  <c r="BU30" i="6"/>
  <c r="DJ34" i="5" l="1"/>
  <c r="DK34" i="5" s="1"/>
  <c r="CY22" i="7"/>
  <c r="CL48" i="7"/>
  <c r="CN52" i="7"/>
  <c r="DA29" i="7"/>
  <c r="CN47" i="7"/>
  <c r="CN55" i="7"/>
  <c r="CV18" i="7"/>
  <c r="CV25" i="7"/>
  <c r="CV24" i="7"/>
  <c r="CH60" i="7"/>
  <c r="CH61" i="7" s="1"/>
  <c r="CH57" i="7"/>
  <c r="CK48" i="7"/>
  <c r="CK51" i="7"/>
  <c r="CK55" i="7"/>
  <c r="CR34" i="7"/>
  <c r="CR37" i="7"/>
  <c r="CI49" i="7"/>
  <c r="CI53" i="7"/>
  <c r="CI56" i="7"/>
  <c r="CL49" i="7"/>
  <c r="CL56" i="7"/>
  <c r="CO47" i="7"/>
  <c r="CO52" i="7"/>
  <c r="CQ52" i="7" s="1"/>
  <c r="CO50" i="7"/>
  <c r="CO48" i="7" s="1"/>
  <c r="CO49" i="7" s="1"/>
  <c r="CZ19" i="7"/>
  <c r="DA19" i="7" s="1"/>
  <c r="CZ23" i="7"/>
  <c r="DB13" i="7"/>
  <c r="CZ21" i="7"/>
  <c r="DA21" i="7" s="1"/>
  <c r="DA22" i="7" s="1"/>
  <c r="CM53" i="7"/>
  <c r="CX17" i="7"/>
  <c r="CU26" i="7"/>
  <c r="CU33" i="7"/>
  <c r="CT33" i="7"/>
  <c r="CT26" i="7"/>
  <c r="CS33" i="7"/>
  <c r="CS26" i="7"/>
  <c r="CM47" i="7"/>
  <c r="CM55" i="7"/>
  <c r="CQ34" i="7"/>
  <c r="CQ37" i="7"/>
  <c r="CW18" i="7"/>
  <c r="CW25" i="7"/>
  <c r="CN50" i="7"/>
  <c r="CY19" i="7"/>
  <c r="CP56" i="7"/>
  <c r="DB29" i="7"/>
  <c r="DE27" i="7"/>
  <c r="DB30" i="7"/>
  <c r="DD30" i="7" s="1"/>
  <c r="CZ32" i="7"/>
  <c r="DA30" i="7"/>
  <c r="DA32" i="7" s="1"/>
  <c r="CM49" i="7"/>
  <c r="CM56" i="7"/>
  <c r="CE60" i="5"/>
  <c r="CD60" i="5"/>
  <c r="CD57" i="5"/>
  <c r="CE64" i="5"/>
  <c r="CE65" i="5" s="1"/>
  <c r="CE61" i="5"/>
  <c r="CI58" i="5"/>
  <c r="CR19" i="5"/>
  <c r="CF57" i="5"/>
  <c r="CF53" i="5"/>
  <c r="CF60" i="5"/>
  <c r="CQ19" i="5"/>
  <c r="CQ22" i="5"/>
  <c r="CN28" i="5"/>
  <c r="CN37" i="5"/>
  <c r="CS23" i="5"/>
  <c r="CS24" i="5" s="1"/>
  <c r="CM37" i="5"/>
  <c r="CM28" i="5"/>
  <c r="CW13" i="5"/>
  <c r="CT25" i="5"/>
  <c r="CU25" i="5" s="1"/>
  <c r="CT23" i="5"/>
  <c r="CU23" i="5" s="1"/>
  <c r="CT33" i="5"/>
  <c r="CT21" i="5"/>
  <c r="CU21" i="5" s="1"/>
  <c r="CT36" i="5"/>
  <c r="CS21" i="5"/>
  <c r="CJ42" i="5"/>
  <c r="CJ50" i="5"/>
  <c r="CC53" i="5"/>
  <c r="CC57" i="5"/>
  <c r="CC60" i="5"/>
  <c r="CS25" i="5"/>
  <c r="CP20" i="5"/>
  <c r="CP27" i="5"/>
  <c r="CV13" i="5"/>
  <c r="CI50" i="5"/>
  <c r="CI42" i="5"/>
  <c r="CO37" i="5"/>
  <c r="CO28" i="5"/>
  <c r="CS33" i="5"/>
  <c r="CB64" i="5"/>
  <c r="CB65" i="5" s="1"/>
  <c r="CB61" i="5"/>
  <c r="CG52" i="5"/>
  <c r="CI54" i="5"/>
  <c r="CU13" i="5"/>
  <c r="CK42" i="5"/>
  <c r="CK50" i="5"/>
  <c r="CL38" i="5"/>
  <c r="CL41" i="5"/>
  <c r="BV30" i="6"/>
  <c r="BN27" i="6"/>
  <c r="BO27" i="6" s="1"/>
  <c r="BM27" i="6"/>
  <c r="DM34" i="5" l="1"/>
  <c r="DL34" i="5"/>
  <c r="DC30" i="7"/>
  <c r="CQ50" i="7"/>
  <c r="CQ55" i="7" s="1"/>
  <c r="CY17" i="7"/>
  <c r="CY20" i="7"/>
  <c r="CT37" i="7"/>
  <c r="CT34" i="7"/>
  <c r="CK53" i="7"/>
  <c r="CK49" i="7"/>
  <c r="CK56" i="7"/>
  <c r="CN48" i="7"/>
  <c r="CN51" i="7"/>
  <c r="CU37" i="7"/>
  <c r="CU34" i="7"/>
  <c r="CW33" i="7"/>
  <c r="CW26" i="7"/>
  <c r="DA20" i="7"/>
  <c r="CL57" i="7"/>
  <c r="CL60" i="7"/>
  <c r="CL61" i="7" s="1"/>
  <c r="CQ38" i="7"/>
  <c r="CQ46" i="7"/>
  <c r="CQ47" i="7" s="1"/>
  <c r="CX18" i="7"/>
  <c r="CX25" i="7"/>
  <c r="CV33" i="7"/>
  <c r="CV26" i="7"/>
  <c r="CI60" i="7"/>
  <c r="CI61" i="7" s="1"/>
  <c r="CI57" i="7"/>
  <c r="CI59" i="7"/>
  <c r="CN53" i="7"/>
  <c r="CO56" i="7"/>
  <c r="CO60" i="7" s="1"/>
  <c r="CO61" i="7" s="1"/>
  <c r="DB19" i="7"/>
  <c r="DC19" i="7" s="1"/>
  <c r="DB21" i="7"/>
  <c r="DC21" i="7" s="1"/>
  <c r="DD13" i="7"/>
  <c r="DB23" i="7"/>
  <c r="DD23" i="7" s="1"/>
  <c r="DE13" i="7"/>
  <c r="DC13" i="7"/>
  <c r="DC15" i="7" s="1"/>
  <c r="CR38" i="7"/>
  <c r="CR46" i="7"/>
  <c r="DA23" i="7"/>
  <c r="CS37" i="7"/>
  <c r="CS34" i="7"/>
  <c r="CZ17" i="7"/>
  <c r="CP57" i="7"/>
  <c r="CP60" i="7"/>
  <c r="CP61" i="7" s="1"/>
  <c r="CM60" i="7"/>
  <c r="CM61" i="7" s="1"/>
  <c r="CM57" i="7"/>
  <c r="CQ51" i="7"/>
  <c r="CQ48" i="7"/>
  <c r="DF27" i="7"/>
  <c r="DB32" i="7"/>
  <c r="DE30" i="7"/>
  <c r="CI59" i="5"/>
  <c r="CV21" i="5"/>
  <c r="CU24" i="5"/>
  <c r="CD61" i="5"/>
  <c r="CD64" i="5"/>
  <c r="CD65" i="5" s="1"/>
  <c r="CG57" i="5"/>
  <c r="CG60" i="5"/>
  <c r="CC61" i="5"/>
  <c r="CC64" i="5"/>
  <c r="CC65" i="5" s="1"/>
  <c r="CW36" i="5"/>
  <c r="CW25" i="5"/>
  <c r="CW21" i="5"/>
  <c r="CX13" i="5"/>
  <c r="CW33" i="5"/>
  <c r="CW23" i="5"/>
  <c r="CU22" i="5"/>
  <c r="CU19" i="5"/>
  <c r="CU20" i="5" s="1"/>
  <c r="CR20" i="5"/>
  <c r="CR27" i="5"/>
  <c r="CL42" i="5"/>
  <c r="CL50" i="5"/>
  <c r="CM38" i="5"/>
  <c r="CM41" i="5"/>
  <c r="CJ51" i="5"/>
  <c r="CJ58" i="5"/>
  <c r="CJ54" i="5"/>
  <c r="CV23" i="5"/>
  <c r="CV24" i="5" s="1"/>
  <c r="CK51" i="5"/>
  <c r="CO41" i="5"/>
  <c r="CO38" i="5"/>
  <c r="CS22" i="5"/>
  <c r="CS19" i="5"/>
  <c r="CS26" i="5" s="1"/>
  <c r="CN38" i="5"/>
  <c r="CN41" i="5"/>
  <c r="CU33" i="5"/>
  <c r="CU36" i="5"/>
  <c r="CU30" i="5"/>
  <c r="CI51" i="5"/>
  <c r="CV36" i="5"/>
  <c r="CV33" i="5"/>
  <c r="CV25" i="5"/>
  <c r="CV22" i="5"/>
  <c r="CT19" i="5"/>
  <c r="CQ20" i="5"/>
  <c r="CQ27" i="5"/>
  <c r="CQ26" i="5"/>
  <c r="CI55" i="5"/>
  <c r="CI52" i="5"/>
  <c r="CP37" i="5"/>
  <c r="CP28" i="5"/>
  <c r="CF61" i="5"/>
  <c r="CF64" i="5"/>
  <c r="CF65" i="5" s="1"/>
  <c r="BX30" i="6"/>
  <c r="BY30" i="6"/>
  <c r="BW30" i="6"/>
  <c r="BP27" i="6"/>
  <c r="BQ27" i="6"/>
  <c r="DN34" i="5" l="1"/>
  <c r="DP34" i="5" s="1"/>
  <c r="CO57" i="7"/>
  <c r="DD29" i="7"/>
  <c r="DD16" i="7"/>
  <c r="DC29" i="7"/>
  <c r="CW37" i="7"/>
  <c r="CW34" i="7"/>
  <c r="DE23" i="7"/>
  <c r="DF13" i="7"/>
  <c r="DE21" i="7"/>
  <c r="DG13" i="7"/>
  <c r="DG15" i="7" s="1"/>
  <c r="DE19" i="7"/>
  <c r="DE17" i="7" s="1"/>
  <c r="DE18" i="7" s="1"/>
  <c r="CV34" i="7"/>
  <c r="CV37" i="7"/>
  <c r="CZ18" i="7"/>
  <c r="CZ25" i="7"/>
  <c r="CX33" i="7"/>
  <c r="CX26" i="7"/>
  <c r="CU38" i="7"/>
  <c r="CU46" i="7"/>
  <c r="DC20" i="7"/>
  <c r="DC22" i="7"/>
  <c r="CN49" i="7"/>
  <c r="CN56" i="7"/>
  <c r="CS46" i="7"/>
  <c r="CS47" i="7" s="1"/>
  <c r="CS38" i="7"/>
  <c r="DB17" i="7"/>
  <c r="DD19" i="7"/>
  <c r="CK60" i="7"/>
  <c r="CK61" i="7" s="1"/>
  <c r="CK57" i="7"/>
  <c r="DD32" i="7"/>
  <c r="DA24" i="7"/>
  <c r="DC32" i="7"/>
  <c r="DC23" i="7"/>
  <c r="DE29" i="7"/>
  <c r="DD21" i="7"/>
  <c r="DD22" i="7" s="1"/>
  <c r="CT38" i="7"/>
  <c r="CT46" i="7"/>
  <c r="CR50" i="7"/>
  <c r="CR47" i="7"/>
  <c r="CR52" i="7"/>
  <c r="DA17" i="7"/>
  <c r="CY18" i="7"/>
  <c r="CY24" i="7"/>
  <c r="CY25" i="7"/>
  <c r="DF30" i="7"/>
  <c r="DG30" i="7"/>
  <c r="DG32" i="7" s="1"/>
  <c r="DE32" i="7"/>
  <c r="DH27" i="7"/>
  <c r="DI27" i="7" s="1"/>
  <c r="DG27" i="7"/>
  <c r="CQ49" i="7"/>
  <c r="CQ56" i="7"/>
  <c r="CQ53" i="7"/>
  <c r="CL51" i="5"/>
  <c r="CL58" i="5"/>
  <c r="CM58" i="5" s="1"/>
  <c r="CL54" i="5"/>
  <c r="CL52" i="5" s="1"/>
  <c r="CL57" i="5" s="1"/>
  <c r="CL60" i="5"/>
  <c r="CX23" i="5"/>
  <c r="CY23" i="5" s="1"/>
  <c r="CZ13" i="5"/>
  <c r="CX25" i="5"/>
  <c r="CY25" i="5" s="1"/>
  <c r="CX21" i="5"/>
  <c r="CX33" i="5"/>
  <c r="CX36" i="5"/>
  <c r="CW19" i="5"/>
  <c r="CP38" i="5"/>
  <c r="CP41" i="5"/>
  <c r="CO42" i="5"/>
  <c r="CO50" i="5"/>
  <c r="CR28" i="5"/>
  <c r="CR37" i="5"/>
  <c r="CI53" i="5"/>
  <c r="CI57" i="5"/>
  <c r="CI60" i="5"/>
  <c r="CU27" i="5"/>
  <c r="CQ37" i="5"/>
  <c r="CQ28" i="5"/>
  <c r="CU26" i="5"/>
  <c r="CJ52" i="5"/>
  <c r="CK54" i="5"/>
  <c r="CN54" i="5"/>
  <c r="CT20" i="5"/>
  <c r="CT27" i="5"/>
  <c r="CK58" i="5"/>
  <c r="CY13" i="5"/>
  <c r="CG64" i="5"/>
  <c r="CG65" i="5" s="1"/>
  <c r="CG61" i="5"/>
  <c r="CV19" i="5"/>
  <c r="CN42" i="5"/>
  <c r="CN50" i="5"/>
  <c r="CM42" i="5"/>
  <c r="CM50" i="5"/>
  <c r="CS20" i="5"/>
  <c r="CS27" i="5"/>
  <c r="BZ30" i="6"/>
  <c r="BR27" i="6"/>
  <c r="DQ34" i="5" l="1"/>
  <c r="DO34" i="5"/>
  <c r="CX19" i="5"/>
  <c r="CX20" i="5" s="1"/>
  <c r="CN58" i="5"/>
  <c r="CN59" i="5" s="1"/>
  <c r="DR34" i="5"/>
  <c r="DT34" i="5" s="1"/>
  <c r="CT47" i="7"/>
  <c r="CT50" i="7"/>
  <c r="CT52" i="7"/>
  <c r="CU52" i="7" s="1"/>
  <c r="CV38" i="7"/>
  <c r="CV46" i="7"/>
  <c r="CN60" i="7"/>
  <c r="CN61" i="7" s="1"/>
  <c r="CN57" i="7"/>
  <c r="DE25" i="7"/>
  <c r="DE33" i="7" s="1"/>
  <c r="CY26" i="7"/>
  <c r="CY33" i="7"/>
  <c r="DC17" i="7"/>
  <c r="DF21" i="7"/>
  <c r="DG21" i="7" s="1"/>
  <c r="DG22" i="7" s="1"/>
  <c r="DF19" i="7"/>
  <c r="DF23" i="7"/>
  <c r="DG23" i="7" s="1"/>
  <c r="DH13" i="7"/>
  <c r="DG29" i="7"/>
  <c r="CU47" i="7"/>
  <c r="CU55" i="7"/>
  <c r="DA18" i="7"/>
  <c r="DA25" i="7"/>
  <c r="CV52" i="7"/>
  <c r="CV53" i="7" s="1"/>
  <c r="CS52" i="7"/>
  <c r="CW46" i="7"/>
  <c r="CW38" i="7"/>
  <c r="DD20" i="7"/>
  <c r="DD17" i="7"/>
  <c r="CX37" i="7"/>
  <c r="CX34" i="7"/>
  <c r="DF29" i="7"/>
  <c r="DI13" i="7"/>
  <c r="DI15" i="7" s="1"/>
  <c r="CV50" i="7"/>
  <c r="CS50" i="7"/>
  <c r="CR48" i="7"/>
  <c r="DB18" i="7"/>
  <c r="DB25" i="7"/>
  <c r="CZ26" i="7"/>
  <c r="CZ33" i="7"/>
  <c r="DF32" i="7"/>
  <c r="DH30" i="7"/>
  <c r="CQ57" i="7"/>
  <c r="CQ60" i="7"/>
  <c r="CQ61" i="7" s="1"/>
  <c r="CQ59" i="7"/>
  <c r="DI29" i="7"/>
  <c r="DJ27" i="7"/>
  <c r="DH29" i="7"/>
  <c r="CY24" i="5"/>
  <c r="CM54" i="5"/>
  <c r="CM52" i="5" s="1"/>
  <c r="CM57" i="5" s="1"/>
  <c r="CN55" i="5"/>
  <c r="CN52" i="5"/>
  <c r="CK55" i="5"/>
  <c r="CK52" i="5"/>
  <c r="CN51" i="5"/>
  <c r="CN60" i="5"/>
  <c r="CR41" i="5"/>
  <c r="CR38" i="5"/>
  <c r="CJ57" i="5"/>
  <c r="CJ60" i="5"/>
  <c r="CV20" i="5"/>
  <c r="CV27" i="5"/>
  <c r="CO58" i="5"/>
  <c r="CO51" i="5"/>
  <c r="CO54" i="5"/>
  <c r="DB13" i="5"/>
  <c r="DC13" i="5"/>
  <c r="CZ23" i="5"/>
  <c r="CZ21" i="5"/>
  <c r="CZ25" i="5"/>
  <c r="CZ36" i="5"/>
  <c r="CZ33" i="5"/>
  <c r="CS37" i="5"/>
  <c r="CS28" i="5"/>
  <c r="CP50" i="5"/>
  <c r="CP42" i="5"/>
  <c r="CL61" i="5"/>
  <c r="CL64" i="5"/>
  <c r="CL65" i="5" s="1"/>
  <c r="CY36" i="5"/>
  <c r="CY33" i="5"/>
  <c r="CQ38" i="5"/>
  <c r="CQ41" i="5"/>
  <c r="CV26" i="5"/>
  <c r="CU28" i="5"/>
  <c r="CU37" i="5"/>
  <c r="DA13" i="5"/>
  <c r="CK59" i="5"/>
  <c r="CI63" i="5"/>
  <c r="CI64" i="5"/>
  <c r="CI65" i="5" s="1"/>
  <c r="CI61" i="5"/>
  <c r="CY21" i="5"/>
  <c r="CM51" i="5"/>
  <c r="CT28" i="5"/>
  <c r="CT37" i="5"/>
  <c r="CW20" i="5"/>
  <c r="CW27" i="5"/>
  <c r="CX27" i="5"/>
  <c r="CB30" i="6"/>
  <c r="CC30" i="6" s="1"/>
  <c r="CA30" i="6"/>
  <c r="BT27" i="6"/>
  <c r="BS27" i="6"/>
  <c r="DS34" i="5" l="1"/>
  <c r="CM60" i="5"/>
  <c r="CM64" i="5" s="1"/>
  <c r="CM65" i="5" s="1"/>
  <c r="DE26" i="7"/>
  <c r="CS48" i="7"/>
  <c r="CS55" i="7"/>
  <c r="CS51" i="7"/>
  <c r="DC18" i="7"/>
  <c r="DC25" i="7"/>
  <c r="CV48" i="7"/>
  <c r="CV51" i="7"/>
  <c r="CY34" i="7"/>
  <c r="CY37" i="7"/>
  <c r="DA26" i="7"/>
  <c r="DA33" i="7"/>
  <c r="DC24" i="7"/>
  <c r="CX46" i="7"/>
  <c r="CX38" i="7"/>
  <c r="CZ37" i="7"/>
  <c r="CZ34" i="7"/>
  <c r="DD18" i="7"/>
  <c r="DD24" i="7"/>
  <c r="DD25" i="7"/>
  <c r="CV55" i="7"/>
  <c r="CV47" i="7"/>
  <c r="DB26" i="7"/>
  <c r="DB33" i="7"/>
  <c r="DH21" i="7"/>
  <c r="DH23" i="7"/>
  <c r="DH19" i="7"/>
  <c r="DJ13" i="7"/>
  <c r="DJ29" i="7" s="1"/>
  <c r="CW47" i="7"/>
  <c r="CW50" i="7"/>
  <c r="CW52" i="7"/>
  <c r="CR49" i="7"/>
  <c r="CR56" i="7"/>
  <c r="DF17" i="7"/>
  <c r="DG19" i="7"/>
  <c r="CT48" i="7"/>
  <c r="CU50" i="7"/>
  <c r="CS53" i="7"/>
  <c r="DM27" i="7"/>
  <c r="DK27" i="7"/>
  <c r="DE34" i="7"/>
  <c r="DE37" i="7"/>
  <c r="DJ30" i="7"/>
  <c r="DH32" i="7"/>
  <c r="DK30" i="7"/>
  <c r="DI30" i="7"/>
  <c r="DI32" i="7" s="1"/>
  <c r="DL30" i="7"/>
  <c r="DL27" i="7"/>
  <c r="DA25" i="5"/>
  <c r="DA21" i="5"/>
  <c r="CZ19" i="5"/>
  <c r="DA23" i="5"/>
  <c r="DA24" i="5" s="1"/>
  <c r="CR50" i="5"/>
  <c r="CR42" i="5"/>
  <c r="CX28" i="5"/>
  <c r="CX37" i="5"/>
  <c r="DA33" i="5"/>
  <c r="DC30" i="5"/>
  <c r="DC33" i="5"/>
  <c r="DC36" i="5"/>
  <c r="CN61" i="5"/>
  <c r="CN64" i="5"/>
  <c r="CN65" i="5" s="1"/>
  <c r="CW28" i="5"/>
  <c r="CW37" i="5"/>
  <c r="DE13" i="5"/>
  <c r="DB25" i="5"/>
  <c r="DD25" i="5" s="1"/>
  <c r="DB23" i="5"/>
  <c r="DD23" i="5" s="1"/>
  <c r="DB21" i="5"/>
  <c r="DB19" i="5" s="1"/>
  <c r="DB20" i="5" s="1"/>
  <c r="DB36" i="5"/>
  <c r="DB33" i="5"/>
  <c r="CU41" i="5"/>
  <c r="CU38" i="5"/>
  <c r="CP58" i="5"/>
  <c r="CQ58" i="5" s="1"/>
  <c r="CP51" i="5"/>
  <c r="CP54" i="5"/>
  <c r="CT38" i="5"/>
  <c r="CT41" i="5"/>
  <c r="CO52" i="5"/>
  <c r="CK53" i="5"/>
  <c r="CK57" i="5"/>
  <c r="CK60" i="5"/>
  <c r="CS38" i="5"/>
  <c r="CS41" i="5"/>
  <c r="CM61" i="5"/>
  <c r="DD13" i="5"/>
  <c r="CN57" i="5"/>
  <c r="CN53" i="5"/>
  <c r="CQ50" i="5"/>
  <c r="CQ42" i="5"/>
  <c r="CV37" i="5"/>
  <c r="CV28" i="5"/>
  <c r="CY19" i="5"/>
  <c r="CY22" i="5"/>
  <c r="CJ64" i="5"/>
  <c r="CJ65" i="5" s="1"/>
  <c r="CJ61" i="5"/>
  <c r="CD30" i="6"/>
  <c r="CF30" i="6" s="1"/>
  <c r="BV27" i="6"/>
  <c r="BW27" i="6" s="1"/>
  <c r="BU27" i="6"/>
  <c r="CP52" i="5" l="1"/>
  <c r="CP57" i="5" s="1"/>
  <c r="CT49" i="7"/>
  <c r="CT56" i="7"/>
  <c r="DB37" i="7"/>
  <c r="DB34" i="7"/>
  <c r="DA37" i="7"/>
  <c r="DA34" i="7"/>
  <c r="DL29" i="7"/>
  <c r="DG17" i="7"/>
  <c r="DG20" i="7"/>
  <c r="DL32" i="7"/>
  <c r="DF18" i="7"/>
  <c r="DF25" i="7"/>
  <c r="CY46" i="7"/>
  <c r="CY47" i="7" s="1"/>
  <c r="CY38" i="7"/>
  <c r="CR57" i="7"/>
  <c r="CR60" i="7"/>
  <c r="CR61" i="7" s="1"/>
  <c r="DD33" i="7"/>
  <c r="DD26" i="7"/>
  <c r="CV49" i="7"/>
  <c r="CV56" i="7"/>
  <c r="CW48" i="7"/>
  <c r="CY50" i="7"/>
  <c r="DC26" i="7"/>
  <c r="DC33" i="7"/>
  <c r="DL13" i="7"/>
  <c r="DL16" i="7" s="1"/>
  <c r="DK13" i="7"/>
  <c r="DJ21" i="7"/>
  <c r="DL21" i="7" s="1"/>
  <c r="DL22" i="7" s="1"/>
  <c r="DJ19" i="7"/>
  <c r="DJ23" i="7"/>
  <c r="DL23" i="7" s="1"/>
  <c r="DM13" i="7"/>
  <c r="CZ46" i="7"/>
  <c r="CZ38" i="7"/>
  <c r="DH17" i="7"/>
  <c r="DI19" i="7"/>
  <c r="DI23" i="7"/>
  <c r="CX47" i="7"/>
  <c r="CX50" i="7"/>
  <c r="CX52" i="7"/>
  <c r="CY52" i="7" s="1"/>
  <c r="CS49" i="7"/>
  <c r="CS56" i="7"/>
  <c r="CU48" i="7"/>
  <c r="CU51" i="7"/>
  <c r="DI21" i="7"/>
  <c r="DI22" i="7" s="1"/>
  <c r="CU53" i="7"/>
  <c r="DN27" i="7"/>
  <c r="DO27" i="7"/>
  <c r="DJ32" i="7"/>
  <c r="DM30" i="7"/>
  <c r="DE46" i="7"/>
  <c r="DE38" i="7"/>
  <c r="DD21" i="5"/>
  <c r="DD22" i="5" s="1"/>
  <c r="DC23" i="5"/>
  <c r="DC24" i="5" s="1"/>
  <c r="DC21" i="5"/>
  <c r="DB27" i="5"/>
  <c r="DB37" i="5" s="1"/>
  <c r="DC25" i="5"/>
  <c r="CS42" i="5"/>
  <c r="CS50" i="5"/>
  <c r="DD19" i="5"/>
  <c r="DD20" i="5" s="1"/>
  <c r="CV38" i="5"/>
  <c r="CV41" i="5"/>
  <c r="CW38" i="5"/>
  <c r="CW41" i="5"/>
  <c r="CK64" i="5"/>
  <c r="CK65" i="5" s="1"/>
  <c r="CK61" i="5"/>
  <c r="CR58" i="5"/>
  <c r="CS58" i="5" s="1"/>
  <c r="CR54" i="5"/>
  <c r="CS54" i="5" s="1"/>
  <c r="CR51" i="5"/>
  <c r="CQ51" i="5"/>
  <c r="CU42" i="5"/>
  <c r="CU50" i="5"/>
  <c r="CZ20" i="5"/>
  <c r="CZ27" i="5"/>
  <c r="CO57" i="5"/>
  <c r="CO60" i="5"/>
  <c r="DA22" i="5"/>
  <c r="DA19" i="5"/>
  <c r="CQ54" i="5"/>
  <c r="DD33" i="5"/>
  <c r="DD36" i="5"/>
  <c r="CT42" i="5"/>
  <c r="CT50" i="5"/>
  <c r="DD24" i="5"/>
  <c r="CY20" i="5"/>
  <c r="CY27" i="5"/>
  <c r="CY26" i="5"/>
  <c r="DE23" i="5"/>
  <c r="DE21" i="5"/>
  <c r="DE36" i="5"/>
  <c r="DE33" i="5"/>
  <c r="DE25" i="5"/>
  <c r="DF13" i="5"/>
  <c r="CX38" i="5"/>
  <c r="CX41" i="5"/>
  <c r="CE30" i="6"/>
  <c r="CG30" i="6"/>
  <c r="BX27" i="6"/>
  <c r="BY27" i="6"/>
  <c r="CP60" i="5" l="1"/>
  <c r="CP64" i="5" s="1"/>
  <c r="CP65" i="5" s="1"/>
  <c r="DB28" i="5"/>
  <c r="DK29" i="7"/>
  <c r="DK15" i="7"/>
  <c r="CY51" i="7"/>
  <c r="CY48" i="7"/>
  <c r="CY55" i="7"/>
  <c r="DF33" i="7"/>
  <c r="DF26" i="7"/>
  <c r="CW56" i="7"/>
  <c r="CW49" i="7"/>
  <c r="CU49" i="7"/>
  <c r="CU56" i="7"/>
  <c r="CZ50" i="7"/>
  <c r="DA50" i="7" s="1"/>
  <c r="CZ47" i="7"/>
  <c r="CZ52" i="7"/>
  <c r="DA52" i="7" s="1"/>
  <c r="CV60" i="7"/>
  <c r="CV61" i="7" s="1"/>
  <c r="CV57" i="7"/>
  <c r="CS60" i="7"/>
  <c r="CS61" i="7" s="1"/>
  <c r="CS57" i="7"/>
  <c r="DM19" i="7"/>
  <c r="DM21" i="7"/>
  <c r="DN13" i="7"/>
  <c r="DN29" i="7" s="1"/>
  <c r="DM23" i="7"/>
  <c r="DG24" i="7"/>
  <c r="DG18" i="7"/>
  <c r="DG25" i="7"/>
  <c r="DJ17" i="7"/>
  <c r="DK19" i="7"/>
  <c r="DL19" i="7"/>
  <c r="DM29" i="7"/>
  <c r="CX48" i="7"/>
  <c r="DD34" i="7"/>
  <c r="DD37" i="7"/>
  <c r="DK32" i="7"/>
  <c r="DA46" i="7"/>
  <c r="DA47" i="7" s="1"/>
  <c r="DA38" i="7"/>
  <c r="DK23" i="7"/>
  <c r="DB46" i="7"/>
  <c r="DB38" i="7"/>
  <c r="DK21" i="7"/>
  <c r="DK22" i="7" s="1"/>
  <c r="DI20" i="7"/>
  <c r="DI17" i="7"/>
  <c r="DC37" i="7"/>
  <c r="DC34" i="7"/>
  <c r="CT60" i="7"/>
  <c r="CT61" i="7" s="1"/>
  <c r="CT57" i="7"/>
  <c r="DO13" i="7"/>
  <c r="DH18" i="7"/>
  <c r="DH25" i="7"/>
  <c r="DE50" i="7"/>
  <c r="DE52" i="7"/>
  <c r="DE47" i="7"/>
  <c r="DP27" i="7"/>
  <c r="DN30" i="7"/>
  <c r="DM32" i="7"/>
  <c r="DC19" i="5"/>
  <c r="DC26" i="5" s="1"/>
  <c r="DC22" i="5"/>
  <c r="DD26" i="5"/>
  <c r="CQ55" i="5"/>
  <c r="CQ52" i="5"/>
  <c r="DB38" i="5"/>
  <c r="DB41" i="5"/>
  <c r="CY37" i="5"/>
  <c r="CY28" i="5"/>
  <c r="DA20" i="5"/>
  <c r="DA27" i="5"/>
  <c r="CW50" i="5"/>
  <c r="CW42" i="5"/>
  <c r="CO64" i="5"/>
  <c r="CO65" i="5" s="1"/>
  <c r="CO61" i="5"/>
  <c r="CU51" i="5"/>
  <c r="CV42" i="5"/>
  <c r="CV50" i="5"/>
  <c r="DF36" i="5"/>
  <c r="DF25" i="5"/>
  <c r="DG25" i="5" s="1"/>
  <c r="DH13" i="5"/>
  <c r="DF23" i="5"/>
  <c r="DG23" i="5" s="1"/>
  <c r="DF21" i="5"/>
  <c r="DF33" i="5"/>
  <c r="CT54" i="5"/>
  <c r="CT58" i="5"/>
  <c r="CV58" i="5" s="1"/>
  <c r="CT51" i="5"/>
  <c r="CZ37" i="5"/>
  <c r="CZ28" i="5"/>
  <c r="CS51" i="5"/>
  <c r="DE19" i="5"/>
  <c r="DD27" i="5"/>
  <c r="CS55" i="5"/>
  <c r="CS52" i="5"/>
  <c r="CS60" i="5" s="1"/>
  <c r="DG13" i="5"/>
  <c r="CS59" i="5"/>
  <c r="CR52" i="5"/>
  <c r="CU54" i="5"/>
  <c r="CQ59" i="5"/>
  <c r="DC20" i="5"/>
  <c r="CX50" i="5"/>
  <c r="CX42" i="5"/>
  <c r="CP61" i="5"/>
  <c r="DA26" i="5"/>
  <c r="CH30" i="6"/>
  <c r="CI30" i="6" s="1"/>
  <c r="BZ27" i="6"/>
  <c r="CB27" i="6" s="1"/>
  <c r="DC27" i="5" l="1"/>
  <c r="CU58" i="5"/>
  <c r="DO29" i="7"/>
  <c r="DO15" i="7"/>
  <c r="DA48" i="7"/>
  <c r="DA53" i="7" s="1"/>
  <c r="DG33" i="7"/>
  <c r="DG26" i="7"/>
  <c r="CZ48" i="7"/>
  <c r="DA55" i="7"/>
  <c r="CU60" i="7"/>
  <c r="CU61" i="7" s="1"/>
  <c r="CU57" i="7"/>
  <c r="DA51" i="7"/>
  <c r="DN21" i="7"/>
  <c r="DO21" i="7" s="1"/>
  <c r="DO22" i="7" s="1"/>
  <c r="DN19" i="7"/>
  <c r="DP13" i="7"/>
  <c r="DP29" i="7" s="1"/>
  <c r="DN23" i="7"/>
  <c r="DO23" i="7" s="1"/>
  <c r="DC38" i="7"/>
  <c r="DC46" i="7"/>
  <c r="DD46" i="7"/>
  <c r="DD38" i="7"/>
  <c r="CW60" i="7"/>
  <c r="CW61" i="7" s="1"/>
  <c r="CW57" i="7"/>
  <c r="DI18" i="7"/>
  <c r="DI25" i="7"/>
  <c r="DI24" i="7"/>
  <c r="DM17" i="7"/>
  <c r="CX49" i="7"/>
  <c r="CX56" i="7"/>
  <c r="DF37" i="7"/>
  <c r="DF34" i="7"/>
  <c r="DL20" i="7"/>
  <c r="DL17" i="7"/>
  <c r="CY56" i="7"/>
  <c r="CY49" i="7"/>
  <c r="DB52" i="7"/>
  <c r="DB50" i="7"/>
  <c r="DB47" i="7"/>
  <c r="DK20" i="7"/>
  <c r="DK17" i="7"/>
  <c r="DH26" i="7"/>
  <c r="DH33" i="7"/>
  <c r="DJ18" i="7"/>
  <c r="DJ25" i="7"/>
  <c r="CY53" i="7"/>
  <c r="DP30" i="7"/>
  <c r="DN32" i="7"/>
  <c r="DE48" i="7"/>
  <c r="DO30" i="7"/>
  <c r="DO32" i="7" s="1"/>
  <c r="DR27" i="7"/>
  <c r="DT27" i="7" s="1"/>
  <c r="DQ27" i="7"/>
  <c r="DF19" i="5"/>
  <c r="DG21" i="5"/>
  <c r="DG24" i="5"/>
  <c r="CU52" i="5"/>
  <c r="CU57" i="5" s="1"/>
  <c r="DG22" i="5"/>
  <c r="DG19" i="5"/>
  <c r="DG20" i="5" s="1"/>
  <c r="DG26" i="5"/>
  <c r="DE20" i="5"/>
  <c r="DE27" i="5"/>
  <c r="CS61" i="5"/>
  <c r="CS64" i="5"/>
  <c r="CS65" i="5" s="1"/>
  <c r="CW58" i="5"/>
  <c r="CW51" i="5"/>
  <c r="CW54" i="5"/>
  <c r="CR57" i="5"/>
  <c r="CR60" i="5"/>
  <c r="DA28" i="5"/>
  <c r="DA37" i="5"/>
  <c r="CZ38" i="5"/>
  <c r="CZ41" i="5"/>
  <c r="DH33" i="5"/>
  <c r="DH25" i="5"/>
  <c r="DI25" i="5" s="1"/>
  <c r="DH36" i="5"/>
  <c r="DJ13" i="5"/>
  <c r="DK13" i="5" s="1"/>
  <c r="DH23" i="5"/>
  <c r="DI23" i="5" s="1"/>
  <c r="DH21" i="5"/>
  <c r="DI21" i="5" s="1"/>
  <c r="DI13" i="5"/>
  <c r="DG33" i="5"/>
  <c r="DG36" i="5"/>
  <c r="DG27" i="5"/>
  <c r="CX58" i="5"/>
  <c r="CX54" i="5"/>
  <c r="CX52" i="5" s="1"/>
  <c r="CX57" i="5" s="1"/>
  <c r="CX51" i="5"/>
  <c r="CS53" i="5"/>
  <c r="CS57" i="5"/>
  <c r="CY41" i="5"/>
  <c r="CY38" i="5"/>
  <c r="CV51" i="5"/>
  <c r="DB42" i="5"/>
  <c r="DB50" i="5"/>
  <c r="DC28" i="5"/>
  <c r="DC37" i="5"/>
  <c r="DD37" i="5"/>
  <c r="DD28" i="5"/>
  <c r="CT52" i="5"/>
  <c r="CV54" i="5"/>
  <c r="CV59" i="5" s="1"/>
  <c r="CQ53" i="5"/>
  <c r="CQ57" i="5"/>
  <c r="CQ60" i="5"/>
  <c r="CJ30" i="6"/>
  <c r="CA27" i="6"/>
  <c r="CC27" i="6"/>
  <c r="CD27" i="6"/>
  <c r="CE27" i="6" s="1"/>
  <c r="DS27" i="7" l="1"/>
  <c r="DA49" i="7"/>
  <c r="DQ13" i="7"/>
  <c r="DQ15" i="7" s="1"/>
  <c r="DA56" i="7"/>
  <c r="DA57" i="7" s="1"/>
  <c r="DN17" i="7"/>
  <c r="DO19" i="7"/>
  <c r="DB48" i="7"/>
  <c r="DD50" i="7"/>
  <c r="DI33" i="7"/>
  <c r="DI26" i="7"/>
  <c r="DC52" i="7"/>
  <c r="DD52" i="7"/>
  <c r="CY60" i="7"/>
  <c r="CY61" i="7" s="1"/>
  <c r="CY59" i="7"/>
  <c r="CY57" i="7"/>
  <c r="DL18" i="7"/>
  <c r="DL25" i="7"/>
  <c r="DL24" i="7"/>
  <c r="DJ33" i="7"/>
  <c r="DJ26" i="7"/>
  <c r="DD47" i="7"/>
  <c r="DD55" i="7"/>
  <c r="DC47" i="7"/>
  <c r="DC55" i="7"/>
  <c r="DC50" i="7"/>
  <c r="DH34" i="7"/>
  <c r="DH37" i="7"/>
  <c r="DF46" i="7"/>
  <c r="DF38" i="7"/>
  <c r="CZ49" i="7"/>
  <c r="CZ56" i="7"/>
  <c r="CX60" i="7"/>
  <c r="CX61" i="7" s="1"/>
  <c r="CX57" i="7"/>
  <c r="DK18" i="7"/>
  <c r="DK24" i="7"/>
  <c r="DK25" i="7"/>
  <c r="DG34" i="7"/>
  <c r="DG37" i="7"/>
  <c r="DM18" i="7"/>
  <c r="DM25" i="7"/>
  <c r="DP21" i="7"/>
  <c r="DP19" i="7"/>
  <c r="DP23" i="7"/>
  <c r="DR13" i="7"/>
  <c r="DQ21" i="7"/>
  <c r="DQ22" i="7" s="1"/>
  <c r="DE49" i="7"/>
  <c r="DE56" i="7"/>
  <c r="DR30" i="7"/>
  <c r="DT30" i="7" s="1"/>
  <c r="DP32" i="7"/>
  <c r="DQ30" i="7"/>
  <c r="CU60" i="5"/>
  <c r="DF20" i="5"/>
  <c r="DF27" i="5"/>
  <c r="DL13" i="5"/>
  <c r="CY58" i="5"/>
  <c r="CQ64" i="5"/>
  <c r="CQ65" i="5" s="1"/>
  <c r="CQ61" i="5"/>
  <c r="CQ63" i="5"/>
  <c r="DB51" i="5"/>
  <c r="DB54" i="5"/>
  <c r="DB58" i="5"/>
  <c r="DG37" i="5"/>
  <c r="DG28" i="5"/>
  <c r="CZ50" i="5"/>
  <c r="CZ42" i="5"/>
  <c r="CU61" i="5"/>
  <c r="CU64" i="5"/>
  <c r="CU65" i="5" s="1"/>
  <c r="DL33" i="5"/>
  <c r="DL36" i="5"/>
  <c r="DA41" i="5"/>
  <c r="DA38" i="5"/>
  <c r="DE37" i="5"/>
  <c r="DE28" i="5"/>
  <c r="DI22" i="5"/>
  <c r="DI19" i="5"/>
  <c r="DI20" i="5" s="1"/>
  <c r="DI33" i="5"/>
  <c r="CV55" i="5"/>
  <c r="CV52" i="5"/>
  <c r="CY42" i="5"/>
  <c r="CY50" i="5"/>
  <c r="CR64" i="5"/>
  <c r="CR65" i="5" s="1"/>
  <c r="CR61" i="5"/>
  <c r="CT57" i="5"/>
  <c r="CT60" i="5"/>
  <c r="DK33" i="5"/>
  <c r="DK30" i="5"/>
  <c r="DK36" i="5"/>
  <c r="DH19" i="5"/>
  <c r="DD41" i="5"/>
  <c r="DD38" i="5"/>
  <c r="CX60" i="5"/>
  <c r="DI24" i="5"/>
  <c r="CY54" i="5"/>
  <c r="CW52" i="5"/>
  <c r="DC38" i="5"/>
  <c r="DC41" i="5"/>
  <c r="DM13" i="5"/>
  <c r="DJ33" i="5"/>
  <c r="DJ21" i="5"/>
  <c r="DJ23" i="5"/>
  <c r="DK23" i="5" s="1"/>
  <c r="DK24" i="5" s="1"/>
  <c r="DJ25" i="5"/>
  <c r="DK25" i="5" s="1"/>
  <c r="DJ36" i="5"/>
  <c r="CL30" i="6"/>
  <c r="CM30" i="6" s="1"/>
  <c r="CK30" i="6"/>
  <c r="CG27" i="6"/>
  <c r="CF27" i="6"/>
  <c r="DD53" i="7" l="1"/>
  <c r="DQ32" i="7"/>
  <c r="DS30" i="7"/>
  <c r="DQ29" i="7"/>
  <c r="DA60" i="7"/>
  <c r="DA61" i="7" s="1"/>
  <c r="DG46" i="7"/>
  <c r="DG47" i="7" s="1"/>
  <c r="DG38" i="7"/>
  <c r="DH46" i="7"/>
  <c r="DH38" i="7"/>
  <c r="DK26" i="7"/>
  <c r="DK33" i="7"/>
  <c r="DC48" i="7"/>
  <c r="DC51" i="7"/>
  <c r="DC53" i="7"/>
  <c r="DS13" i="7"/>
  <c r="DS15" i="7" s="1"/>
  <c r="DT13" i="7"/>
  <c r="DR23" i="7"/>
  <c r="DT23" i="7" s="1"/>
  <c r="DR19" i="7"/>
  <c r="DT19" i="7" s="1"/>
  <c r="DR21" i="7"/>
  <c r="DT21" i="7" s="1"/>
  <c r="DI34" i="7"/>
  <c r="DI37" i="7"/>
  <c r="DQ23" i="7"/>
  <c r="DR29" i="7"/>
  <c r="DD51" i="7"/>
  <c r="DD48" i="7"/>
  <c r="DP17" i="7"/>
  <c r="CZ60" i="7"/>
  <c r="CZ61" i="7" s="1"/>
  <c r="CZ57" i="7"/>
  <c r="DJ37" i="7"/>
  <c r="DJ34" i="7"/>
  <c r="DB49" i="7"/>
  <c r="DB56" i="7"/>
  <c r="DR32" i="7"/>
  <c r="DS21" i="7"/>
  <c r="DQ19" i="7"/>
  <c r="DM33" i="7"/>
  <c r="DM26" i="7"/>
  <c r="DL33" i="7"/>
  <c r="DL26" i="7"/>
  <c r="DO17" i="7"/>
  <c r="DO20" i="7"/>
  <c r="DF52" i="7"/>
  <c r="DG52" i="7" s="1"/>
  <c r="DF47" i="7"/>
  <c r="DF50" i="7"/>
  <c r="DN18" i="7"/>
  <c r="DN25" i="7"/>
  <c r="DE60" i="7"/>
  <c r="DE61" i="7" s="1"/>
  <c r="DE57" i="7"/>
  <c r="DF28" i="5"/>
  <c r="DF37" i="5"/>
  <c r="DI27" i="5"/>
  <c r="CX61" i="5"/>
  <c r="CX64" i="5"/>
  <c r="CX65" i="5" s="1"/>
  <c r="DA42" i="5"/>
  <c r="DA50" i="5"/>
  <c r="DG41" i="5"/>
  <c r="DG38" i="5"/>
  <c r="CY51" i="5"/>
  <c r="DJ19" i="5"/>
  <c r="DL21" i="5"/>
  <c r="DD42" i="5"/>
  <c r="DD50" i="5"/>
  <c r="DK21" i="5"/>
  <c r="CV57" i="5"/>
  <c r="CV53" i="5"/>
  <c r="CV60" i="5"/>
  <c r="DB52" i="5"/>
  <c r="DN13" i="5"/>
  <c r="DM23" i="5"/>
  <c r="DM36" i="5"/>
  <c r="DM25" i="5"/>
  <c r="DM33" i="5"/>
  <c r="DM21" i="5"/>
  <c r="DH20" i="5"/>
  <c r="DH27" i="5"/>
  <c r="DL25" i="5"/>
  <c r="DC50" i="5"/>
  <c r="DC42" i="5"/>
  <c r="DI28" i="5"/>
  <c r="DI37" i="5"/>
  <c r="DL23" i="5"/>
  <c r="DL24" i="5" s="1"/>
  <c r="CW57" i="5"/>
  <c r="CW60" i="5"/>
  <c r="CT64" i="5"/>
  <c r="CT65" i="5" s="1"/>
  <c r="CT61" i="5"/>
  <c r="CY55" i="5"/>
  <c r="CY52" i="5"/>
  <c r="CY60" i="5" s="1"/>
  <c r="DE41" i="5"/>
  <c r="DE38" i="5"/>
  <c r="CZ51" i="5"/>
  <c r="CZ54" i="5"/>
  <c r="CZ58" i="5"/>
  <c r="CY59" i="5"/>
  <c r="DI26" i="5"/>
  <c r="CO30" i="6"/>
  <c r="CN30" i="6"/>
  <c r="CH27" i="6"/>
  <c r="CI27" i="6" s="1"/>
  <c r="DT29" i="7" l="1"/>
  <c r="DT16" i="7"/>
  <c r="DT20" i="7"/>
  <c r="DS23" i="7"/>
  <c r="DM34" i="7"/>
  <c r="DM37" i="7"/>
  <c r="DP18" i="7"/>
  <c r="DP25" i="7"/>
  <c r="DD49" i="7"/>
  <c r="DD56" i="7"/>
  <c r="DS29" i="7"/>
  <c r="DN33" i="7"/>
  <c r="DN26" i="7"/>
  <c r="DQ20" i="7"/>
  <c r="DQ17" i="7"/>
  <c r="DT17" i="7"/>
  <c r="DT18" i="7" s="1"/>
  <c r="DS22" i="7"/>
  <c r="DF48" i="7"/>
  <c r="DG50" i="7"/>
  <c r="DC49" i="7"/>
  <c r="DC56" i="7"/>
  <c r="DB57" i="7"/>
  <c r="DB60" i="7"/>
  <c r="DB61" i="7" s="1"/>
  <c r="DK34" i="7"/>
  <c r="DK37" i="7"/>
  <c r="DS32" i="7"/>
  <c r="DI38" i="7"/>
  <c r="DI46" i="7"/>
  <c r="DI47" i="7" s="1"/>
  <c r="DT32" i="7"/>
  <c r="DO18" i="7"/>
  <c r="DO25" i="7"/>
  <c r="DO24" i="7"/>
  <c r="DJ46" i="7"/>
  <c r="DJ38" i="7"/>
  <c r="DT22" i="7"/>
  <c r="DH47" i="7"/>
  <c r="DH52" i="7"/>
  <c r="DH50" i="7"/>
  <c r="DI50" i="7" s="1"/>
  <c r="DL34" i="7"/>
  <c r="DL37" i="7"/>
  <c r="DR17" i="7"/>
  <c r="DS19" i="7"/>
  <c r="DF38" i="5"/>
  <c r="DF41" i="5"/>
  <c r="DC54" i="5"/>
  <c r="CZ52" i="5"/>
  <c r="DD54" i="5"/>
  <c r="DA54" i="5"/>
  <c r="DM19" i="5"/>
  <c r="DI38" i="5"/>
  <c r="DI41" i="5"/>
  <c r="DL22" i="5"/>
  <c r="DL19" i="5"/>
  <c r="DL26" i="5" s="1"/>
  <c r="DJ20" i="5"/>
  <c r="DJ27" i="5"/>
  <c r="DE42" i="5"/>
  <c r="DE50" i="5"/>
  <c r="CY64" i="5"/>
  <c r="CY65" i="5" s="1"/>
  <c r="CY61" i="5"/>
  <c r="CY63" i="5"/>
  <c r="CY57" i="5"/>
  <c r="CY53" i="5"/>
  <c r="DC51" i="5"/>
  <c r="DN25" i="5"/>
  <c r="DO25" i="5" s="1"/>
  <c r="DP13" i="5"/>
  <c r="DN23" i="5"/>
  <c r="DO23" i="5" s="1"/>
  <c r="DN21" i="5"/>
  <c r="DO21" i="5" s="1"/>
  <c r="DN36" i="5"/>
  <c r="DN33" i="5"/>
  <c r="DH37" i="5"/>
  <c r="DH28" i="5"/>
  <c r="DB57" i="5"/>
  <c r="DB60" i="5"/>
  <c r="DG42" i="5"/>
  <c r="DG50" i="5"/>
  <c r="CV61" i="5"/>
  <c r="CV64" i="5"/>
  <c r="CV65" i="5" s="1"/>
  <c r="DA51" i="5"/>
  <c r="CW64" i="5"/>
  <c r="CW65" i="5" s="1"/>
  <c r="CW61" i="5"/>
  <c r="DQ13" i="5"/>
  <c r="DK22" i="5"/>
  <c r="DK19" i="5"/>
  <c r="DC58" i="5"/>
  <c r="DD58" i="5"/>
  <c r="DA58" i="5"/>
  <c r="DO13" i="5"/>
  <c r="DD51" i="5"/>
  <c r="CP30" i="6"/>
  <c r="CJ27" i="6"/>
  <c r="DT24" i="7" l="1"/>
  <c r="DT25" i="7"/>
  <c r="DQ18" i="7"/>
  <c r="DQ25" i="7"/>
  <c r="DJ47" i="7"/>
  <c r="DJ50" i="7"/>
  <c r="DK50" i="7" s="1"/>
  <c r="DJ52" i="7"/>
  <c r="DC57" i="7"/>
  <c r="DC60" i="7"/>
  <c r="DC61" i="7" s="1"/>
  <c r="DN37" i="7"/>
  <c r="DN34" i="7"/>
  <c r="DO33" i="7"/>
  <c r="DO26" i="7"/>
  <c r="DS20" i="7"/>
  <c r="DS17" i="7"/>
  <c r="DQ24" i="7"/>
  <c r="DR25" i="7"/>
  <c r="DR18" i="7"/>
  <c r="DI51" i="7"/>
  <c r="DI55" i="7"/>
  <c r="DD60" i="7"/>
  <c r="DD61" i="7" s="1"/>
  <c r="DD57" i="7"/>
  <c r="DL38" i="7"/>
  <c r="DL46" i="7"/>
  <c r="DG51" i="7"/>
  <c r="DG48" i="7"/>
  <c r="DG55" i="7"/>
  <c r="DP33" i="7"/>
  <c r="DP26" i="7"/>
  <c r="DH48" i="7"/>
  <c r="DF49" i="7"/>
  <c r="DF56" i="7"/>
  <c r="DK52" i="7"/>
  <c r="DL52" i="7"/>
  <c r="DI52" i="7"/>
  <c r="DK46" i="7"/>
  <c r="DK38" i="7"/>
  <c r="DM46" i="7"/>
  <c r="DM38" i="7"/>
  <c r="DT26" i="7"/>
  <c r="DT33" i="7"/>
  <c r="DO24" i="5"/>
  <c r="DF42" i="5"/>
  <c r="DF50" i="5"/>
  <c r="DD59" i="5"/>
  <c r="DG51" i="5"/>
  <c r="DE58" i="5"/>
  <c r="DE51" i="5"/>
  <c r="DE54" i="5"/>
  <c r="DM20" i="5"/>
  <c r="DM27" i="5"/>
  <c r="DK20" i="5"/>
  <c r="DK27" i="5"/>
  <c r="DK26" i="5"/>
  <c r="DB64" i="5"/>
  <c r="DB65" i="5" s="1"/>
  <c r="DB61" i="5"/>
  <c r="DJ37" i="5"/>
  <c r="DJ28" i="5"/>
  <c r="DO22" i="5"/>
  <c r="DO19" i="5"/>
  <c r="DO20" i="5" s="1"/>
  <c r="DQ33" i="5"/>
  <c r="DH38" i="5"/>
  <c r="DH41" i="5"/>
  <c r="DL20" i="5"/>
  <c r="DL27" i="5"/>
  <c r="DA52" i="5"/>
  <c r="DA55" i="5"/>
  <c r="DD55" i="5"/>
  <c r="DD52" i="5"/>
  <c r="DN19" i="5"/>
  <c r="DI42" i="5"/>
  <c r="DI50" i="5"/>
  <c r="CZ57" i="5"/>
  <c r="CZ60" i="5"/>
  <c r="DO36" i="5"/>
  <c r="DO33" i="5"/>
  <c r="DC52" i="5"/>
  <c r="DA59" i="5"/>
  <c r="DP33" i="5"/>
  <c r="DR13" i="5"/>
  <c r="DP25" i="5"/>
  <c r="DQ25" i="5" s="1"/>
  <c r="DP23" i="5"/>
  <c r="DP21" i="5"/>
  <c r="DP36" i="5"/>
  <c r="CQ30" i="6"/>
  <c r="CR30" i="6"/>
  <c r="CL27" i="6"/>
  <c r="CM27" i="6" s="1"/>
  <c r="CK27" i="6"/>
  <c r="DK53" i="7" l="1"/>
  <c r="DK47" i="7"/>
  <c r="DK55" i="7"/>
  <c r="DL47" i="7"/>
  <c r="DL55" i="7"/>
  <c r="DO37" i="7"/>
  <c r="DO34" i="7"/>
  <c r="DF60" i="7"/>
  <c r="DF61" i="7" s="1"/>
  <c r="DF57" i="7"/>
  <c r="DN46" i="7"/>
  <c r="DN38" i="7"/>
  <c r="DH49" i="7"/>
  <c r="DH56" i="7"/>
  <c r="DK51" i="7"/>
  <c r="DK48" i="7"/>
  <c r="DK49" i="7" s="1"/>
  <c r="DI48" i="7"/>
  <c r="DP37" i="7"/>
  <c r="DP34" i="7"/>
  <c r="DR33" i="7"/>
  <c r="DR26" i="7"/>
  <c r="DJ48" i="7"/>
  <c r="DL50" i="7"/>
  <c r="DM47" i="7"/>
  <c r="DM52" i="7"/>
  <c r="DM50" i="7"/>
  <c r="DG49" i="7"/>
  <c r="DG53" i="7"/>
  <c r="DG56" i="7"/>
  <c r="DS18" i="7"/>
  <c r="DS25" i="7"/>
  <c r="DS24" i="7"/>
  <c r="DQ26" i="7"/>
  <c r="DQ33" i="7"/>
  <c r="DT34" i="7"/>
  <c r="DT37" i="7"/>
  <c r="DF58" i="5"/>
  <c r="DG58" i="5" s="1"/>
  <c r="DF51" i="5"/>
  <c r="DF54" i="5"/>
  <c r="DP19" i="5"/>
  <c r="DQ21" i="5"/>
  <c r="DI51" i="5"/>
  <c r="DK28" i="5"/>
  <c r="DK37" i="5"/>
  <c r="DQ23" i="5"/>
  <c r="DQ24" i="5" s="1"/>
  <c r="DN20" i="5"/>
  <c r="DN27" i="5"/>
  <c r="DM37" i="5"/>
  <c r="DM28" i="5"/>
  <c r="DR33" i="5"/>
  <c r="DR36" i="5"/>
  <c r="DR25" i="5"/>
  <c r="DR23" i="5"/>
  <c r="DS23" i="5" s="1"/>
  <c r="DR21" i="5"/>
  <c r="DR19" i="5" s="1"/>
  <c r="DR20" i="5" s="1"/>
  <c r="DR27" i="5"/>
  <c r="DT13" i="5"/>
  <c r="DD53" i="5"/>
  <c r="DD57" i="5"/>
  <c r="DD60" i="5"/>
  <c r="DE52" i="5"/>
  <c r="DC57" i="5"/>
  <c r="DC60" i="5"/>
  <c r="DA53" i="5"/>
  <c r="DA57" i="5"/>
  <c r="DA60" i="5"/>
  <c r="DO27" i="5"/>
  <c r="DL28" i="5"/>
  <c r="DL37" i="5"/>
  <c r="DJ38" i="5"/>
  <c r="DJ41" i="5"/>
  <c r="DS13" i="5"/>
  <c r="CZ64" i="5"/>
  <c r="CZ65" i="5" s="1"/>
  <c r="CZ61" i="5"/>
  <c r="DH50" i="5"/>
  <c r="DH42" i="5"/>
  <c r="DO26" i="5"/>
  <c r="CT30" i="6"/>
  <c r="CU30" i="6" s="1"/>
  <c r="CS30" i="6"/>
  <c r="CN27" i="6"/>
  <c r="CO27" i="6"/>
  <c r="DF52" i="5" l="1"/>
  <c r="DK56" i="7"/>
  <c r="DL48" i="7"/>
  <c r="DL51" i="7"/>
  <c r="DN47" i="7"/>
  <c r="DN52" i="7"/>
  <c r="DO52" i="7" s="1"/>
  <c r="DN50" i="7"/>
  <c r="DN48" i="7" s="1"/>
  <c r="DN49" i="7" s="1"/>
  <c r="DK60" i="7"/>
  <c r="DK61" i="7" s="1"/>
  <c r="DK57" i="7"/>
  <c r="DQ34" i="7"/>
  <c r="DQ37" i="7"/>
  <c r="DJ49" i="7"/>
  <c r="DJ56" i="7"/>
  <c r="DR37" i="7"/>
  <c r="DR34" i="7"/>
  <c r="DS33" i="7"/>
  <c r="DS26" i="7"/>
  <c r="DO46" i="7"/>
  <c r="DO38" i="7"/>
  <c r="DP38" i="7"/>
  <c r="DP46" i="7"/>
  <c r="DL53" i="7"/>
  <c r="DG60" i="7"/>
  <c r="DG61" i="7" s="1"/>
  <c r="DG59" i="7"/>
  <c r="DG57" i="7"/>
  <c r="DI49" i="7"/>
  <c r="DI56" i="7"/>
  <c r="DM48" i="7"/>
  <c r="DH60" i="7"/>
  <c r="DH61" i="7" s="1"/>
  <c r="DH57" i="7"/>
  <c r="DI53" i="7"/>
  <c r="DN56" i="7"/>
  <c r="DN57" i="7" s="1"/>
  <c r="DT38" i="7"/>
  <c r="DT46" i="7"/>
  <c r="DN60" i="7"/>
  <c r="DN61" i="7" s="1"/>
  <c r="DG54" i="5"/>
  <c r="DG55" i="5" s="1"/>
  <c r="DT23" i="5"/>
  <c r="DT24" i="5" s="1"/>
  <c r="DL38" i="5"/>
  <c r="DL41" i="5"/>
  <c r="DD61" i="5"/>
  <c r="DD64" i="5"/>
  <c r="DD65" i="5" s="1"/>
  <c r="DN37" i="5"/>
  <c r="DN28" i="5"/>
  <c r="DH51" i="5"/>
  <c r="DH54" i="5"/>
  <c r="DH58" i="5"/>
  <c r="DO37" i="5"/>
  <c r="DO28" i="5"/>
  <c r="DA61" i="5"/>
  <c r="DA64" i="5"/>
  <c r="DA65" i="5" s="1"/>
  <c r="DT33" i="5"/>
  <c r="DT36" i="5"/>
  <c r="DR37" i="5"/>
  <c r="DR28" i="5"/>
  <c r="DK38" i="5"/>
  <c r="DK41" i="5"/>
  <c r="DS30" i="5"/>
  <c r="DS33" i="5"/>
  <c r="DS36" i="5"/>
  <c r="DJ42" i="5"/>
  <c r="DJ50" i="5"/>
  <c r="DC61" i="5"/>
  <c r="DC64" i="5"/>
  <c r="DC65" i="5" s="1"/>
  <c r="DS24" i="5"/>
  <c r="DS25" i="5"/>
  <c r="DT25" i="5"/>
  <c r="DT21" i="5"/>
  <c r="DQ22" i="5"/>
  <c r="DQ19" i="5"/>
  <c r="DS21" i="5"/>
  <c r="DE57" i="5"/>
  <c r="DE60" i="5"/>
  <c r="DP20" i="5"/>
  <c r="DP27" i="5"/>
  <c r="DM38" i="5"/>
  <c r="DM41" i="5"/>
  <c r="CV30" i="6"/>
  <c r="CW30" i="6"/>
  <c r="CP27" i="6"/>
  <c r="CQ27" i="6" s="1"/>
  <c r="DG52" i="5" l="1"/>
  <c r="DG53" i="5" s="1"/>
  <c r="DG59" i="5"/>
  <c r="DF57" i="5"/>
  <c r="DF60" i="5"/>
  <c r="DI60" i="7"/>
  <c r="DI61" i="7" s="1"/>
  <c r="DI57" i="7"/>
  <c r="DL49" i="7"/>
  <c r="DL56" i="7"/>
  <c r="DR46" i="7"/>
  <c r="DR38" i="7"/>
  <c r="DJ60" i="7"/>
  <c r="DJ61" i="7" s="1"/>
  <c r="DJ57" i="7"/>
  <c r="DQ46" i="7"/>
  <c r="DQ47" i="7" s="1"/>
  <c r="DQ38" i="7"/>
  <c r="DP50" i="7"/>
  <c r="DP47" i="7"/>
  <c r="DP52" i="7"/>
  <c r="DQ52" i="7" s="1"/>
  <c r="DO47" i="7"/>
  <c r="DM56" i="7"/>
  <c r="DM49" i="7"/>
  <c r="DO50" i="7"/>
  <c r="DS37" i="7"/>
  <c r="DS34" i="7"/>
  <c r="DT55" i="7"/>
  <c r="DT47" i="7"/>
  <c r="DQ20" i="5"/>
  <c r="DQ27" i="5"/>
  <c r="DQ26" i="5"/>
  <c r="DO38" i="5"/>
  <c r="DO41" i="5"/>
  <c r="DT22" i="5"/>
  <c r="DT19" i="5"/>
  <c r="DK42" i="5"/>
  <c r="DK50" i="5"/>
  <c r="DI58" i="5"/>
  <c r="DM42" i="5"/>
  <c r="DM50" i="5"/>
  <c r="DH52" i="5"/>
  <c r="DI54" i="5"/>
  <c r="DR38" i="5"/>
  <c r="DR41" i="5"/>
  <c r="DN38" i="5"/>
  <c r="DN41" i="5"/>
  <c r="DP37" i="5"/>
  <c r="DP28" i="5"/>
  <c r="DJ51" i="5"/>
  <c r="DJ58" i="5"/>
  <c r="DL58" i="5" s="1"/>
  <c r="DJ54" i="5"/>
  <c r="DE64" i="5"/>
  <c r="DE65" i="5" s="1"/>
  <c r="DE61" i="5"/>
  <c r="DL50" i="5"/>
  <c r="DL42" i="5"/>
  <c r="DS22" i="5"/>
  <c r="DS19" i="5"/>
  <c r="DS26" i="5" s="1"/>
  <c r="CX30" i="6"/>
  <c r="CY30" i="6" s="1"/>
  <c r="CR27" i="6"/>
  <c r="DG60" i="5" l="1"/>
  <c r="DG63" i="5" s="1"/>
  <c r="DG57" i="5"/>
  <c r="DK58" i="5"/>
  <c r="DJ52" i="5"/>
  <c r="DF61" i="5"/>
  <c r="DF64" i="5"/>
  <c r="DF65" i="5" s="1"/>
  <c r="DP48" i="7"/>
  <c r="DQ50" i="7"/>
  <c r="DS38" i="7"/>
  <c r="DS46" i="7"/>
  <c r="DO51" i="7"/>
  <c r="DO48" i="7"/>
  <c r="DO55" i="7"/>
  <c r="DR50" i="7"/>
  <c r="DR52" i="7"/>
  <c r="DS52" i="7" s="1"/>
  <c r="DR47" i="7"/>
  <c r="DM57" i="7"/>
  <c r="DM60" i="7"/>
  <c r="DM61" i="7" s="1"/>
  <c r="DL60" i="7"/>
  <c r="DL61" i="7" s="1"/>
  <c r="DL57" i="7"/>
  <c r="DI59" i="5"/>
  <c r="DK51" i="5"/>
  <c r="DL54" i="5"/>
  <c r="DT20" i="5"/>
  <c r="DT27" i="5"/>
  <c r="DI55" i="5"/>
  <c r="DI52" i="5"/>
  <c r="DH57" i="5"/>
  <c r="DH60" i="5"/>
  <c r="DO50" i="5"/>
  <c r="DO42" i="5"/>
  <c r="DP38" i="5"/>
  <c r="DP41" i="5"/>
  <c r="DK54" i="5"/>
  <c r="DK52" i="5" s="1"/>
  <c r="DK57" i="5" s="1"/>
  <c r="DS20" i="5"/>
  <c r="DS27" i="5"/>
  <c r="DN50" i="5"/>
  <c r="DN42" i="5"/>
  <c r="DT26" i="5"/>
  <c r="DM58" i="5"/>
  <c r="DM51" i="5"/>
  <c r="DM54" i="5"/>
  <c r="DQ37" i="5"/>
  <c r="DQ28" i="5"/>
  <c r="DR42" i="5"/>
  <c r="DR50" i="5"/>
  <c r="DL51" i="5"/>
  <c r="CZ30" i="6"/>
  <c r="CT27" i="6"/>
  <c r="CU27" i="6" s="1"/>
  <c r="CS27" i="6"/>
  <c r="DG61" i="5" l="1"/>
  <c r="DG64" i="5"/>
  <c r="DG65" i="5" s="1"/>
  <c r="DJ57" i="5"/>
  <c r="DJ60" i="5"/>
  <c r="DR48" i="7"/>
  <c r="DT52" i="7"/>
  <c r="DS50" i="7"/>
  <c r="DS53" i="7" s="1"/>
  <c r="DO49" i="7"/>
  <c r="DO53" i="7"/>
  <c r="DO56" i="7"/>
  <c r="DS47" i="7"/>
  <c r="DS55" i="7"/>
  <c r="DQ48" i="7"/>
  <c r="DQ55" i="7"/>
  <c r="DQ51" i="7"/>
  <c r="DT50" i="7"/>
  <c r="DP49" i="7"/>
  <c r="DP56" i="7"/>
  <c r="DN51" i="5"/>
  <c r="DN58" i="5"/>
  <c r="DO58" i="5" s="1"/>
  <c r="DN54" i="5"/>
  <c r="DN52" i="5" s="1"/>
  <c r="DN57" i="5" s="1"/>
  <c r="DT28" i="5"/>
  <c r="DT37" i="5"/>
  <c r="DS28" i="5"/>
  <c r="DS37" i="5"/>
  <c r="DR51" i="5"/>
  <c r="DR54" i="5"/>
  <c r="DR58" i="5"/>
  <c r="DL59" i="5"/>
  <c r="DL55" i="5"/>
  <c r="DL52" i="5"/>
  <c r="DK60" i="5"/>
  <c r="DP42" i="5"/>
  <c r="DP50" i="5"/>
  <c r="DQ41" i="5"/>
  <c r="DQ38" i="5"/>
  <c r="DM52" i="5"/>
  <c r="DO51" i="5"/>
  <c r="DH61" i="5"/>
  <c r="DH64" i="5"/>
  <c r="DH65" i="5" s="1"/>
  <c r="DI53" i="5"/>
  <c r="DI57" i="5"/>
  <c r="DI60" i="5"/>
  <c r="DB30" i="6"/>
  <c r="DA30" i="6"/>
  <c r="DD30" i="6"/>
  <c r="CV27" i="6"/>
  <c r="CW27" i="6"/>
  <c r="DJ64" i="5" l="1"/>
  <c r="DJ65" i="5" s="1"/>
  <c r="DJ61" i="5"/>
  <c r="DN60" i="5"/>
  <c r="DN64" i="5" s="1"/>
  <c r="DN65" i="5" s="1"/>
  <c r="DO54" i="5"/>
  <c r="DO59" i="5" s="1"/>
  <c r="DT48" i="7"/>
  <c r="DT51" i="7"/>
  <c r="DQ49" i="7"/>
  <c r="DQ56" i="7"/>
  <c r="DQ53" i="7"/>
  <c r="DO57" i="7"/>
  <c r="DO60" i="7"/>
  <c r="DO61" i="7" s="1"/>
  <c r="DO59" i="7"/>
  <c r="DS48" i="7"/>
  <c r="DS51" i="7"/>
  <c r="DP60" i="7"/>
  <c r="DP61" i="7" s="1"/>
  <c r="DP57" i="7"/>
  <c r="DT53" i="7"/>
  <c r="DR49" i="7"/>
  <c r="DR56" i="7"/>
  <c r="DI61" i="5"/>
  <c r="DI64" i="5"/>
  <c r="DI65" i="5" s="1"/>
  <c r="DO52" i="5"/>
  <c r="DO55" i="5"/>
  <c r="DR52" i="5"/>
  <c r="DM57" i="5"/>
  <c r="DM60" i="5"/>
  <c r="DS41" i="5"/>
  <c r="DS38" i="5"/>
  <c r="DQ42" i="5"/>
  <c r="DQ50" i="5"/>
  <c r="DP54" i="5"/>
  <c r="DT54" i="5" s="1"/>
  <c r="DP51" i="5"/>
  <c r="DP58" i="5"/>
  <c r="DT38" i="5"/>
  <c r="DT41" i="5"/>
  <c r="DK61" i="5"/>
  <c r="DK64" i="5"/>
  <c r="DK65" i="5" s="1"/>
  <c r="DL57" i="5"/>
  <c r="DL53" i="5"/>
  <c r="DL60" i="5"/>
  <c r="DC30" i="6"/>
  <c r="DE30" i="6"/>
  <c r="CX27" i="6"/>
  <c r="CY27" i="6" s="1"/>
  <c r="DN61" i="5" l="1"/>
  <c r="DT49" i="7"/>
  <c r="DT56" i="7"/>
  <c r="DS49" i="7"/>
  <c r="DS56" i="7"/>
  <c r="DQ60" i="7"/>
  <c r="DQ61" i="7" s="1"/>
  <c r="DQ57" i="7"/>
  <c r="DR60" i="7"/>
  <c r="DR61" i="7" s="1"/>
  <c r="DR57" i="7"/>
  <c r="DQ51" i="5"/>
  <c r="DS50" i="5"/>
  <c r="DS42" i="5"/>
  <c r="DM64" i="5"/>
  <c r="DM65" i="5" s="1"/>
  <c r="DM61" i="5"/>
  <c r="DT50" i="5"/>
  <c r="DT42" i="5"/>
  <c r="DR57" i="5"/>
  <c r="DR60" i="5"/>
  <c r="DO53" i="5"/>
  <c r="DO57" i="5"/>
  <c r="DO60" i="5"/>
  <c r="DS58" i="5"/>
  <c r="DT58" i="5"/>
  <c r="DT59" i="5" s="1"/>
  <c r="DQ58" i="5"/>
  <c r="DL64" i="5"/>
  <c r="DL65" i="5" s="1"/>
  <c r="DL61" i="5"/>
  <c r="DS54" i="5"/>
  <c r="DP52" i="5"/>
  <c r="DQ54" i="5"/>
  <c r="DF30" i="6"/>
  <c r="DG30" i="6" s="1"/>
  <c r="CZ27" i="6"/>
  <c r="DS52" i="5" l="1"/>
  <c r="DS57" i="5" s="1"/>
  <c r="DS60" i="7"/>
  <c r="DS61" i="7" s="1"/>
  <c r="DS57" i="7"/>
  <c r="DT60" i="7"/>
  <c r="DT61" i="7" s="1"/>
  <c r="DT57" i="7"/>
  <c r="DQ55" i="5"/>
  <c r="DQ52" i="5"/>
  <c r="DP57" i="5"/>
  <c r="DP60" i="5"/>
  <c r="DR61" i="5"/>
  <c r="DR64" i="5"/>
  <c r="DR65" i="5" s="1"/>
  <c r="DT51" i="5"/>
  <c r="DQ59" i="5"/>
  <c r="DT52" i="5"/>
  <c r="DS51" i="5"/>
  <c r="DT55" i="5"/>
  <c r="DO61" i="5"/>
  <c r="DO64" i="5"/>
  <c r="DO65" i="5" s="1"/>
  <c r="DO63" i="5"/>
  <c r="DH30" i="6"/>
  <c r="DB27" i="6"/>
  <c r="DC27" i="6" s="1"/>
  <c r="DA27" i="6"/>
  <c r="DS60" i="5" l="1"/>
  <c r="DS64" i="5" s="1"/>
  <c r="DS65" i="5" s="1"/>
  <c r="DT57" i="5"/>
  <c r="DT53" i="5"/>
  <c r="DT60" i="5"/>
  <c r="DP64" i="5"/>
  <c r="DP65" i="5" s="1"/>
  <c r="DP61" i="5"/>
  <c r="DQ53" i="5"/>
  <c r="DQ57" i="5"/>
  <c r="DQ60" i="5"/>
  <c r="DJ30" i="6"/>
  <c r="DL30" i="6" s="1"/>
  <c r="DI30" i="6"/>
  <c r="DD27" i="6"/>
  <c r="DE27" i="6"/>
  <c r="DS61" i="5" l="1"/>
  <c r="DK30" i="6"/>
  <c r="DQ61" i="5"/>
  <c r="DQ64" i="5"/>
  <c r="DQ65" i="5" s="1"/>
  <c r="DT64" i="5"/>
  <c r="DT65" i="5" s="1"/>
  <c r="DT61" i="5"/>
  <c r="DM30" i="6"/>
  <c r="DF27" i="6"/>
  <c r="DG27" i="6" s="1"/>
  <c r="DN30" i="6" l="1"/>
  <c r="DH27" i="6"/>
  <c r="DP30" i="6" l="1"/>
  <c r="DQ30" i="6" s="1"/>
  <c r="DO30" i="6"/>
  <c r="DJ27" i="6"/>
  <c r="DK27" i="6" s="1"/>
  <c r="DI27" i="6"/>
  <c r="DR30" i="6" l="1"/>
  <c r="DL27" i="6"/>
  <c r="DM27" i="6"/>
  <c r="DS30" i="6" l="1"/>
  <c r="DT30" i="6"/>
  <c r="DN27" i="6"/>
  <c r="DO27" i="6" s="1"/>
  <c r="DP27" i="6" l="1"/>
  <c r="DR27" i="6" l="1"/>
  <c r="DS27" i="6" s="1"/>
  <c r="DQ27" i="6"/>
  <c r="DT27" i="6" l="1"/>
  <c r="AZ58" i="6"/>
  <c r="AZ54" i="6"/>
  <c r="AZ45" i="6"/>
  <c r="AZ44" i="6"/>
  <c r="AZ43" i="6"/>
  <c r="AZ41" i="6"/>
  <c r="AZ39" i="6"/>
  <c r="AZ35" i="6"/>
  <c r="AZ30" i="6"/>
  <c r="AY59" i="6"/>
  <c r="AY58" i="6"/>
  <c r="AY54" i="6"/>
  <c r="AY45" i="6"/>
  <c r="AY44" i="6"/>
  <c r="AY43" i="6"/>
  <c r="AY41" i="6"/>
  <c r="AY39" i="6"/>
  <c r="AY35" i="6"/>
  <c r="AY30" i="6"/>
  <c r="AY27" i="6"/>
  <c r="AX13" i="6" l="1"/>
  <c r="AX32" i="6" l="1"/>
  <c r="AX29" i="6"/>
  <c r="BA13" i="6"/>
  <c r="AY13" i="6"/>
  <c r="AZ13" i="6"/>
  <c r="AZ32" i="6" s="1"/>
  <c r="AX19" i="6"/>
  <c r="AX23" i="6"/>
  <c r="E53" i="6"/>
  <c r="X53" i="6"/>
  <c r="Z53" i="6"/>
  <c r="AB48" i="6"/>
  <c r="AB53" i="6" s="1"/>
  <c r="AA48" i="6"/>
  <c r="AA53" i="6" s="1"/>
  <c r="Y48" i="6"/>
  <c r="Y53" i="6" s="1"/>
  <c r="W48" i="6"/>
  <c r="O54" i="6"/>
  <c r="R53" i="6"/>
  <c r="P53" i="6"/>
  <c r="T48" i="6"/>
  <c r="T53" i="6" s="1"/>
  <c r="S48" i="6"/>
  <c r="S53" i="6" s="1"/>
  <c r="Q48" i="6"/>
  <c r="Q53" i="6" s="1"/>
  <c r="O48" i="6"/>
  <c r="E55" i="6"/>
  <c r="L48" i="6"/>
  <c r="L53" i="6" s="1"/>
  <c r="K48" i="6"/>
  <c r="K53" i="6" s="1"/>
  <c r="J53" i="6"/>
  <c r="H53" i="6"/>
  <c r="I48" i="6"/>
  <c r="I53" i="6" s="1"/>
  <c r="G48" i="6"/>
  <c r="G53" i="6" s="1"/>
  <c r="J64" i="6"/>
  <c r="H64" i="6"/>
  <c r="F64" i="6"/>
  <c r="E64" i="6"/>
  <c r="L58" i="6"/>
  <c r="K58" i="6"/>
  <c r="I58" i="6"/>
  <c r="G58" i="6"/>
  <c r="F55" i="6"/>
  <c r="L54" i="6"/>
  <c r="K54" i="6"/>
  <c r="I54" i="6"/>
  <c r="G54" i="6"/>
  <c r="F53" i="6"/>
  <c r="L50" i="6"/>
  <c r="K50" i="6"/>
  <c r="I50" i="6"/>
  <c r="G50" i="6"/>
  <c r="L45" i="6"/>
  <c r="K45" i="6"/>
  <c r="I45" i="6"/>
  <c r="G45" i="6"/>
  <c r="L44" i="6"/>
  <c r="K44" i="6"/>
  <c r="I44" i="6"/>
  <c r="G44" i="6"/>
  <c r="L43" i="6"/>
  <c r="K43" i="6"/>
  <c r="I43" i="6"/>
  <c r="G43" i="6"/>
  <c r="L41" i="6"/>
  <c r="K41" i="6"/>
  <c r="I41" i="6"/>
  <c r="G41" i="6"/>
  <c r="L39" i="6"/>
  <c r="K39" i="6"/>
  <c r="I39" i="6"/>
  <c r="G39" i="6"/>
  <c r="L35" i="6"/>
  <c r="K35" i="6"/>
  <c r="I35" i="6"/>
  <c r="G35" i="6"/>
  <c r="J31" i="6"/>
  <c r="F31" i="6"/>
  <c r="L30" i="6"/>
  <c r="K30" i="6"/>
  <c r="I30" i="6"/>
  <c r="G30" i="6"/>
  <c r="J29" i="6"/>
  <c r="H29" i="6"/>
  <c r="F29" i="6"/>
  <c r="E29" i="6"/>
  <c r="J28" i="6"/>
  <c r="F28" i="6"/>
  <c r="L27" i="6"/>
  <c r="K27" i="6"/>
  <c r="I27" i="6"/>
  <c r="G27" i="6"/>
  <c r="L23" i="6"/>
  <c r="K23" i="6"/>
  <c r="I23" i="6"/>
  <c r="G23" i="6"/>
  <c r="J22" i="6"/>
  <c r="H22" i="6"/>
  <c r="F22" i="6"/>
  <c r="E22" i="6"/>
  <c r="L21" i="6"/>
  <c r="K21" i="6"/>
  <c r="I21" i="6"/>
  <c r="G21" i="6"/>
  <c r="J20" i="6"/>
  <c r="H20" i="6"/>
  <c r="F20" i="6"/>
  <c r="E20" i="6"/>
  <c r="L19" i="6"/>
  <c r="K19" i="6"/>
  <c r="I19" i="6"/>
  <c r="G19" i="6"/>
  <c r="G20" i="6" s="1"/>
  <c r="J17" i="6"/>
  <c r="H17" i="6"/>
  <c r="H25" i="6" s="1"/>
  <c r="H33" i="6" s="1"/>
  <c r="H34" i="6" s="1"/>
  <c r="F17" i="6"/>
  <c r="E17" i="6"/>
  <c r="J14" i="6"/>
  <c r="H14" i="6"/>
  <c r="F14" i="6"/>
  <c r="L13" i="6"/>
  <c r="K13" i="6"/>
  <c r="I13" i="6"/>
  <c r="G13" i="6"/>
  <c r="K123" i="6" l="1"/>
  <c r="K86" i="6"/>
  <c r="K92" i="6"/>
  <c r="BA19" i="6"/>
  <c r="BA23" i="6"/>
  <c r="BA32" i="6"/>
  <c r="I32" i="6"/>
  <c r="K32" i="6"/>
  <c r="G32" i="6"/>
  <c r="AY32" i="6"/>
  <c r="AY29" i="6"/>
  <c r="L32" i="6"/>
  <c r="J25" i="6"/>
  <c r="I22" i="6"/>
  <c r="G17" i="6"/>
  <c r="G18" i="6" s="1"/>
  <c r="G22" i="6"/>
  <c r="AZ29" i="6"/>
  <c r="AZ23" i="6"/>
  <c r="AY23" i="6"/>
  <c r="AY19" i="6"/>
  <c r="AZ19" i="6"/>
  <c r="K17" i="6"/>
  <c r="L17" i="6"/>
  <c r="L24" i="6" s="1"/>
  <c r="L22" i="6"/>
  <c r="BA21" i="6"/>
  <c r="BB13" i="6"/>
  <c r="BA29" i="6"/>
  <c r="I17" i="6"/>
  <c r="I24" i="6" s="1"/>
  <c r="H18" i="6"/>
  <c r="I20" i="6"/>
  <c r="H37" i="6"/>
  <c r="H46" i="6" s="1"/>
  <c r="H51" i="6" s="1"/>
  <c r="J18" i="6"/>
  <c r="J24" i="6"/>
  <c r="K20" i="6"/>
  <c r="K29" i="6"/>
  <c r="K22" i="6"/>
  <c r="L29" i="6"/>
  <c r="L20" i="6"/>
  <c r="E24" i="6"/>
  <c r="E18" i="6"/>
  <c r="E25" i="6"/>
  <c r="F24" i="6"/>
  <c r="F18" i="6"/>
  <c r="F25" i="6"/>
  <c r="J33" i="6"/>
  <c r="J26" i="6"/>
  <c r="H26" i="6"/>
  <c r="G55" i="6"/>
  <c r="H24" i="6"/>
  <c r="I55" i="6"/>
  <c r="G29" i="6"/>
  <c r="I29" i="6"/>
  <c r="R64" i="6"/>
  <c r="P64" i="6"/>
  <c r="N64" i="6"/>
  <c r="M64" i="6"/>
  <c r="T58" i="6"/>
  <c r="S58" i="6"/>
  <c r="Q58" i="6"/>
  <c r="O58" i="6"/>
  <c r="N55" i="6"/>
  <c r="M55" i="6"/>
  <c r="T54" i="6"/>
  <c r="S54" i="6"/>
  <c r="Q54" i="6"/>
  <c r="N53" i="6"/>
  <c r="M53" i="6"/>
  <c r="T50" i="6"/>
  <c r="S50" i="6"/>
  <c r="Q50" i="6"/>
  <c r="O50" i="6"/>
  <c r="O55" i="6" s="1"/>
  <c r="T45" i="6"/>
  <c r="S45" i="6"/>
  <c r="Q45" i="6"/>
  <c r="O45" i="6"/>
  <c r="T44" i="6"/>
  <c r="S44" i="6"/>
  <c r="Q44" i="6"/>
  <c r="O44" i="6"/>
  <c r="T43" i="6"/>
  <c r="S43" i="6"/>
  <c r="Q43" i="6"/>
  <c r="O43" i="6"/>
  <c r="T41" i="6"/>
  <c r="S41" i="6"/>
  <c r="Q41" i="6"/>
  <c r="O41" i="6"/>
  <c r="T39" i="6"/>
  <c r="S39" i="6"/>
  <c r="Q39" i="6"/>
  <c r="O39" i="6"/>
  <c r="T35" i="6"/>
  <c r="S35" i="6"/>
  <c r="Q35" i="6"/>
  <c r="O35" i="6"/>
  <c r="R31" i="6"/>
  <c r="N31" i="6"/>
  <c r="T30" i="6"/>
  <c r="S30" i="6"/>
  <c r="Q30" i="6"/>
  <c r="O30" i="6"/>
  <c r="R29" i="6"/>
  <c r="P29" i="6"/>
  <c r="N29" i="6"/>
  <c r="M29" i="6"/>
  <c r="R28" i="6"/>
  <c r="N28" i="6"/>
  <c r="T27" i="6"/>
  <c r="S27" i="6"/>
  <c r="Q27" i="6"/>
  <c r="O27" i="6"/>
  <c r="T23" i="6"/>
  <c r="S23" i="6"/>
  <c r="Q23" i="6"/>
  <c r="O23" i="6"/>
  <c r="R22" i="6"/>
  <c r="P22" i="6"/>
  <c r="N22" i="6"/>
  <c r="M22" i="6"/>
  <c r="T21" i="6"/>
  <c r="S21" i="6"/>
  <c r="Q21" i="6"/>
  <c r="O21" i="6"/>
  <c r="R20" i="6"/>
  <c r="P20" i="6"/>
  <c r="N20" i="6"/>
  <c r="M20" i="6"/>
  <c r="T19" i="6"/>
  <c r="S19" i="6"/>
  <c r="Q19" i="6"/>
  <c r="O19" i="6"/>
  <c r="R17" i="6"/>
  <c r="P17" i="6"/>
  <c r="P25" i="6" s="1"/>
  <c r="N17" i="6"/>
  <c r="M17" i="6"/>
  <c r="M24" i="6" s="1"/>
  <c r="R14" i="6"/>
  <c r="P14" i="6"/>
  <c r="N14" i="6"/>
  <c r="M14" i="6"/>
  <c r="T13" i="6"/>
  <c r="S13" i="6"/>
  <c r="Q13" i="6"/>
  <c r="O13" i="6"/>
  <c r="W53" i="6"/>
  <c r="X14" i="6"/>
  <c r="Z64" i="6"/>
  <c r="X64" i="6"/>
  <c r="V64" i="6"/>
  <c r="U64" i="6"/>
  <c r="AB58" i="6"/>
  <c r="AA58" i="6"/>
  <c r="Y58" i="6"/>
  <c r="W58" i="6"/>
  <c r="V55" i="6"/>
  <c r="U55" i="6"/>
  <c r="AB54" i="6"/>
  <c r="AA54" i="6"/>
  <c r="Y54" i="6"/>
  <c r="W54" i="6"/>
  <c r="V53" i="6"/>
  <c r="U53" i="6"/>
  <c r="AB50" i="6"/>
  <c r="AA50" i="6"/>
  <c r="Y50" i="6"/>
  <c r="W50" i="6"/>
  <c r="AB45" i="6"/>
  <c r="AA45" i="6"/>
  <c r="Y45" i="6"/>
  <c r="W45" i="6"/>
  <c r="AB44" i="6"/>
  <c r="AA44" i="6"/>
  <c r="Y44" i="6"/>
  <c r="W44" i="6"/>
  <c r="AB43" i="6"/>
  <c r="AA43" i="6"/>
  <c r="Y43" i="6"/>
  <c r="W43" i="6"/>
  <c r="AB41" i="6"/>
  <c r="AA41" i="6"/>
  <c r="Y41" i="6"/>
  <c r="W41" i="6"/>
  <c r="AB39" i="6"/>
  <c r="AA39" i="6"/>
  <c r="Y39" i="6"/>
  <c r="W39" i="6"/>
  <c r="AB35" i="6"/>
  <c r="AA35" i="6"/>
  <c r="Y35" i="6"/>
  <c r="W35" i="6"/>
  <c r="Z31" i="6"/>
  <c r="V31" i="6"/>
  <c r="AB30" i="6"/>
  <c r="AA30" i="6"/>
  <c r="Y30" i="6"/>
  <c r="W30" i="6"/>
  <c r="Z29" i="6"/>
  <c r="X29" i="6"/>
  <c r="V29" i="6"/>
  <c r="U29" i="6"/>
  <c r="Z28" i="6"/>
  <c r="V28" i="6"/>
  <c r="AB27" i="6"/>
  <c r="AA27" i="6"/>
  <c r="Y27" i="6"/>
  <c r="W27" i="6"/>
  <c r="AB23" i="6"/>
  <c r="AA23" i="6"/>
  <c r="Y23" i="6"/>
  <c r="W23" i="6"/>
  <c r="Z22" i="6"/>
  <c r="X22" i="6"/>
  <c r="V22" i="6"/>
  <c r="U22" i="6"/>
  <c r="AB21" i="6"/>
  <c r="AA21" i="6"/>
  <c r="Y21" i="6"/>
  <c r="W21" i="6"/>
  <c r="Z20" i="6"/>
  <c r="X20" i="6"/>
  <c r="V20" i="6"/>
  <c r="U20" i="6"/>
  <c r="AB19" i="6"/>
  <c r="AA19" i="6"/>
  <c r="Y19" i="6"/>
  <c r="W19" i="6"/>
  <c r="Z17" i="6"/>
  <c r="X17" i="6"/>
  <c r="X25" i="6" s="1"/>
  <c r="V17" i="6"/>
  <c r="U17" i="6"/>
  <c r="U25" i="6" s="1"/>
  <c r="Z14" i="6"/>
  <c r="V14" i="6"/>
  <c r="U14" i="6"/>
  <c r="AB13" i="6"/>
  <c r="AA13" i="6"/>
  <c r="Y13" i="6"/>
  <c r="W13" i="6"/>
  <c r="AV14" i="6"/>
  <c r="AN14" i="6"/>
  <c r="AD14" i="6"/>
  <c r="AH14" i="6"/>
  <c r="AF14" i="6"/>
  <c r="AH64" i="6"/>
  <c r="AF64" i="6"/>
  <c r="AD64" i="6"/>
  <c r="AC64" i="6"/>
  <c r="AJ58" i="6"/>
  <c r="AI58" i="6"/>
  <c r="AG58" i="6"/>
  <c r="AE58" i="6"/>
  <c r="AD55" i="6"/>
  <c r="AC55" i="6"/>
  <c r="AJ54" i="6"/>
  <c r="AI54" i="6"/>
  <c r="AG54" i="6"/>
  <c r="AE54" i="6"/>
  <c r="AH53" i="6"/>
  <c r="AF53" i="6"/>
  <c r="AD53" i="6"/>
  <c r="AC53" i="6"/>
  <c r="AJ50" i="6"/>
  <c r="AJ53" i="6" s="1"/>
  <c r="AI50" i="6"/>
  <c r="AI53" i="6" s="1"/>
  <c r="AG50" i="6"/>
  <c r="AE50" i="6"/>
  <c r="AJ45" i="6"/>
  <c r="AI45" i="6"/>
  <c r="AG45" i="6"/>
  <c r="AE45" i="6"/>
  <c r="AJ44" i="6"/>
  <c r="AI44" i="6"/>
  <c r="AG44" i="6"/>
  <c r="AE44" i="6"/>
  <c r="AJ43" i="6"/>
  <c r="AI43" i="6"/>
  <c r="AG43" i="6"/>
  <c r="AE43" i="6"/>
  <c r="AJ41" i="6"/>
  <c r="AI41" i="6"/>
  <c r="AG41" i="6"/>
  <c r="AE41" i="6"/>
  <c r="AJ39" i="6"/>
  <c r="AI39" i="6"/>
  <c r="AG39" i="6"/>
  <c r="AE39" i="6"/>
  <c r="AJ35" i="6"/>
  <c r="AI35" i="6"/>
  <c r="AG35" i="6"/>
  <c r="AE35" i="6"/>
  <c r="AH31" i="6"/>
  <c r="AD31" i="6"/>
  <c r="AJ30" i="6"/>
  <c r="AI30" i="6"/>
  <c r="AG30" i="6"/>
  <c r="AE30" i="6"/>
  <c r="AH29" i="6"/>
  <c r="AF29" i="6"/>
  <c r="AD29" i="6"/>
  <c r="AC29" i="6"/>
  <c r="AH28" i="6"/>
  <c r="AD28" i="6"/>
  <c r="AJ27" i="6"/>
  <c r="AI27" i="6"/>
  <c r="AG27" i="6"/>
  <c r="AE27" i="6"/>
  <c r="AJ23" i="6"/>
  <c r="AI23" i="6"/>
  <c r="AG23" i="6"/>
  <c r="AE23" i="6"/>
  <c r="AH22" i="6"/>
  <c r="AF22" i="6"/>
  <c r="AD22" i="6"/>
  <c r="AC22" i="6"/>
  <c r="AJ21" i="6"/>
  <c r="AI21" i="6"/>
  <c r="AG21" i="6"/>
  <c r="AE21" i="6"/>
  <c r="AH20" i="6"/>
  <c r="AF20" i="6"/>
  <c r="AD20" i="6"/>
  <c r="AC20" i="6"/>
  <c r="AJ19" i="6"/>
  <c r="AI19" i="6"/>
  <c r="AG19" i="6"/>
  <c r="AE19" i="6"/>
  <c r="AH17" i="6"/>
  <c r="AH25" i="6" s="1"/>
  <c r="AF17" i="6"/>
  <c r="AF25" i="6" s="1"/>
  <c r="AD17" i="6"/>
  <c r="AC17" i="6"/>
  <c r="AC24" i="6" s="1"/>
  <c r="AC14" i="6"/>
  <c r="AJ13" i="6"/>
  <c r="AI13" i="6"/>
  <c r="AG13" i="6"/>
  <c r="AE13" i="6"/>
  <c r="AK55" i="6"/>
  <c r="AN53" i="6"/>
  <c r="AN64" i="6"/>
  <c r="AN29" i="6"/>
  <c r="AN22" i="6"/>
  <c r="AN20" i="6"/>
  <c r="AN17" i="6"/>
  <c r="AN18" i="6" s="1"/>
  <c r="AP53" i="6"/>
  <c r="AP48" i="6"/>
  <c r="AS53" i="6"/>
  <c r="AS48" i="6"/>
  <c r="AV64" i="6"/>
  <c r="AT64" i="6"/>
  <c r="AS64" i="6"/>
  <c r="AP64" i="6"/>
  <c r="AL64" i="6"/>
  <c r="AK64" i="6"/>
  <c r="AW58" i="6"/>
  <c r="AU58" i="6"/>
  <c r="AR58" i="6"/>
  <c r="AQ58" i="6"/>
  <c r="AO58" i="6"/>
  <c r="AM58" i="6"/>
  <c r="AV55" i="6"/>
  <c r="AT55" i="6"/>
  <c r="AL55" i="6"/>
  <c r="AU54" i="6"/>
  <c r="AR54" i="6"/>
  <c r="AQ54" i="6"/>
  <c r="AO54" i="6"/>
  <c r="AM54" i="6"/>
  <c r="AW50" i="6"/>
  <c r="AW48" i="6" s="1"/>
  <c r="AU50" i="6"/>
  <c r="AR50" i="6"/>
  <c r="AR53" i="6" s="1"/>
  <c r="AQ50" i="6"/>
  <c r="AQ53" i="6" s="1"/>
  <c r="AO50" i="6"/>
  <c r="AM50" i="6"/>
  <c r="AV48" i="6"/>
  <c r="AT48" i="6"/>
  <c r="AL53" i="6"/>
  <c r="AK53" i="6"/>
  <c r="AW45" i="6"/>
  <c r="AU45" i="6"/>
  <c r="AR45" i="6"/>
  <c r="AQ45" i="6"/>
  <c r="AO45" i="6"/>
  <c r="AM45" i="6"/>
  <c r="AW44" i="6"/>
  <c r="AU44" i="6"/>
  <c r="AR44" i="6"/>
  <c r="AQ44" i="6"/>
  <c r="AO44" i="6"/>
  <c r="AM44" i="6"/>
  <c r="AW43" i="6"/>
  <c r="AU43" i="6"/>
  <c r="AR43" i="6"/>
  <c r="AQ43" i="6"/>
  <c r="AO43" i="6"/>
  <c r="AM43" i="6"/>
  <c r="AW41" i="6"/>
  <c r="AU41" i="6"/>
  <c r="AR41" i="6"/>
  <c r="AQ41" i="6"/>
  <c r="AO41" i="6"/>
  <c r="AM41" i="6"/>
  <c r="AW39" i="6"/>
  <c r="AU39" i="6"/>
  <c r="AR39" i="6"/>
  <c r="AQ39" i="6"/>
  <c r="AO39" i="6"/>
  <c r="AM39" i="6"/>
  <c r="AW35" i="6"/>
  <c r="AU35" i="6"/>
  <c r="AR35" i="6"/>
  <c r="AQ35" i="6"/>
  <c r="AO35" i="6"/>
  <c r="AM35" i="6"/>
  <c r="AV31" i="6"/>
  <c r="AT31" i="6"/>
  <c r="AP31" i="6"/>
  <c r="AL31" i="6"/>
  <c r="AW30" i="6"/>
  <c r="AU30" i="6"/>
  <c r="AR30" i="6"/>
  <c r="AQ30" i="6"/>
  <c r="AO30" i="6"/>
  <c r="AO32" i="6" s="1"/>
  <c r="AM30" i="6"/>
  <c r="AV29" i="6"/>
  <c r="AT29" i="6"/>
  <c r="AS29" i="6"/>
  <c r="AP29" i="6"/>
  <c r="AL29" i="6"/>
  <c r="AK29" i="6"/>
  <c r="AV28" i="6"/>
  <c r="AT28" i="6"/>
  <c r="AP28" i="6"/>
  <c r="AL28" i="6"/>
  <c r="AW27" i="6"/>
  <c r="AU27" i="6"/>
  <c r="AR27" i="6"/>
  <c r="AQ27" i="6"/>
  <c r="AO27" i="6"/>
  <c r="AM27" i="6"/>
  <c r="AW23" i="6"/>
  <c r="AU23" i="6"/>
  <c r="AR23" i="6"/>
  <c r="AQ23" i="6"/>
  <c r="AO23" i="6"/>
  <c r="AM23" i="6"/>
  <c r="AV22" i="6"/>
  <c r="AT22" i="6"/>
  <c r="AS22" i="6"/>
  <c r="AP22" i="6"/>
  <c r="AL22" i="6"/>
  <c r="AK22" i="6"/>
  <c r="AW21" i="6"/>
  <c r="AU21" i="6"/>
  <c r="AR21" i="6"/>
  <c r="AQ21" i="6"/>
  <c r="AO21" i="6"/>
  <c r="AM21" i="6"/>
  <c r="AV20" i="6"/>
  <c r="AT20" i="6"/>
  <c r="AS20" i="6"/>
  <c r="AP20" i="6"/>
  <c r="AL20" i="6"/>
  <c r="AK20" i="6"/>
  <c r="AW19" i="6"/>
  <c r="AU19" i="6"/>
  <c r="AR19" i="6"/>
  <c r="AQ19" i="6"/>
  <c r="AO19" i="6"/>
  <c r="AM19" i="6"/>
  <c r="AV17" i="6"/>
  <c r="AV24" i="6" s="1"/>
  <c r="AT17" i="6"/>
  <c r="AT25" i="6" s="1"/>
  <c r="AT33" i="6" s="1"/>
  <c r="AS17" i="6"/>
  <c r="AS24" i="6" s="1"/>
  <c r="AP17" i="6"/>
  <c r="AP25" i="6" s="1"/>
  <c r="AP26" i="6" s="1"/>
  <c r="AL17" i="6"/>
  <c r="AL25" i="6" s="1"/>
  <c r="AL26" i="6" s="1"/>
  <c r="AK17" i="6"/>
  <c r="AK18" i="6" s="1"/>
  <c r="AT14" i="6"/>
  <c r="AS14" i="6"/>
  <c r="AP14" i="6"/>
  <c r="AL14" i="6"/>
  <c r="AK14" i="6"/>
  <c r="AW13" i="6"/>
  <c r="AU13" i="6"/>
  <c r="AR13" i="6"/>
  <c r="AQ13" i="6"/>
  <c r="AO13" i="6"/>
  <c r="AM13" i="6"/>
  <c r="AQ32" i="6" l="1"/>
  <c r="AR32" i="6"/>
  <c r="O32" i="6"/>
  <c r="S123" i="6"/>
  <c r="S92" i="6"/>
  <c r="S86" i="6"/>
  <c r="W86" i="6"/>
  <c r="W123" i="6"/>
  <c r="W92" i="6"/>
  <c r="AU32" i="6"/>
  <c r="AW32" i="6"/>
  <c r="AE32" i="6"/>
  <c r="AG32" i="6"/>
  <c r="S32" i="6"/>
  <c r="AA32" i="6"/>
  <c r="BC13" i="6"/>
  <c r="BC32" i="6" s="1"/>
  <c r="BB32" i="6"/>
  <c r="Q32" i="6"/>
  <c r="W32" i="6"/>
  <c r="AJ32" i="6"/>
  <c r="Y32" i="6"/>
  <c r="AB32" i="6"/>
  <c r="K84" i="6"/>
  <c r="K116" i="6"/>
  <c r="AI32" i="6"/>
  <c r="T32" i="6"/>
  <c r="AM32" i="6"/>
  <c r="O92" i="6"/>
  <c r="O86" i="6"/>
  <c r="O123" i="6"/>
  <c r="AD24" i="6"/>
  <c r="AE84" i="6"/>
  <c r="AE116" i="6"/>
  <c r="N25" i="6"/>
  <c r="N33" i="6" s="1"/>
  <c r="V24" i="6"/>
  <c r="R24" i="6"/>
  <c r="Z25" i="6"/>
  <c r="Z33" i="6" s="1"/>
  <c r="AA84" i="6"/>
  <c r="AA116" i="6"/>
  <c r="AM123" i="6"/>
  <c r="AM86" i="6"/>
  <c r="AM92" i="6"/>
  <c r="AU123" i="6"/>
  <c r="AU86" i="6"/>
  <c r="AU92" i="6"/>
  <c r="G25" i="6"/>
  <c r="G33" i="6" s="1"/>
  <c r="AQ123" i="6"/>
  <c r="AQ86" i="6"/>
  <c r="AQ92" i="6"/>
  <c r="AI123" i="6"/>
  <c r="AI86" i="6"/>
  <c r="AI92" i="6"/>
  <c r="K24" i="6"/>
  <c r="AE55" i="6"/>
  <c r="AQ17" i="6"/>
  <c r="AQ18" i="6" s="1"/>
  <c r="W20" i="6"/>
  <c r="W17" i="6"/>
  <c r="AG55" i="6"/>
  <c r="W55" i="6"/>
  <c r="AW29" i="6"/>
  <c r="Y17" i="6"/>
  <c r="Y24" i="6" s="1"/>
  <c r="AI20" i="6"/>
  <c r="G24" i="6"/>
  <c r="AJ20" i="6"/>
  <c r="L25" i="6"/>
  <c r="L26" i="6" s="1"/>
  <c r="S20" i="6"/>
  <c r="AP33" i="6"/>
  <c r="AP37" i="6" s="1"/>
  <c r="AP46" i="6" s="1"/>
  <c r="AE48" i="6"/>
  <c r="L18" i="6"/>
  <c r="AZ20" i="6"/>
  <c r="AY20" i="6"/>
  <c r="Y55" i="6"/>
  <c r="K25" i="6"/>
  <c r="K26" i="6" s="1"/>
  <c r="BA17" i="6"/>
  <c r="AJ48" i="6"/>
  <c r="K18" i="6"/>
  <c r="AW55" i="6"/>
  <c r="S22" i="6"/>
  <c r="BD13" i="6"/>
  <c r="BD32" i="6" s="1"/>
  <c r="BB19" i="6"/>
  <c r="BC19" i="6" s="1"/>
  <c r="BC20" i="6" s="1"/>
  <c r="BB23" i="6"/>
  <c r="BC23" i="6" s="1"/>
  <c r="BB21" i="6"/>
  <c r="BC21" i="6" s="1"/>
  <c r="BB29" i="6"/>
  <c r="I18" i="6"/>
  <c r="H47" i="6"/>
  <c r="H49" i="6"/>
  <c r="I25" i="6"/>
  <c r="I33" i="6" s="1"/>
  <c r="I37" i="6" s="1"/>
  <c r="H38" i="6"/>
  <c r="H56" i="6"/>
  <c r="H59" i="6" s="1"/>
  <c r="K59" i="6" s="1"/>
  <c r="F33" i="6"/>
  <c r="F26" i="6"/>
  <c r="E33" i="6"/>
  <c r="E26" i="6"/>
  <c r="J37" i="6"/>
  <c r="J34" i="6"/>
  <c r="O17" i="6"/>
  <c r="Q17" i="6"/>
  <c r="Q24" i="6" s="1"/>
  <c r="T20" i="6"/>
  <c r="N24" i="6"/>
  <c r="N18" i="6"/>
  <c r="O22" i="6"/>
  <c r="O20" i="6"/>
  <c r="T29" i="6"/>
  <c r="P18" i="6"/>
  <c r="P24" i="6"/>
  <c r="Q29" i="6"/>
  <c r="Q20" i="6"/>
  <c r="Q22" i="6"/>
  <c r="T17" i="6"/>
  <c r="S17" i="6"/>
  <c r="R18" i="6"/>
  <c r="R25" i="6"/>
  <c r="R26" i="6" s="1"/>
  <c r="T22" i="6"/>
  <c r="S29" i="6"/>
  <c r="P33" i="6"/>
  <c r="P26" i="6"/>
  <c r="M25" i="6"/>
  <c r="O29" i="6"/>
  <c r="Q55" i="6"/>
  <c r="M18" i="6"/>
  <c r="W22" i="6"/>
  <c r="X24" i="6"/>
  <c r="X18" i="6"/>
  <c r="Y20" i="6"/>
  <c r="Y22" i="6"/>
  <c r="AB17" i="6"/>
  <c r="Z24" i="6"/>
  <c r="Z18" i="6"/>
  <c r="AA17" i="6"/>
  <c r="AA20" i="6"/>
  <c r="AA22" i="6"/>
  <c r="AB22" i="6"/>
  <c r="AB20" i="6"/>
  <c r="AA29" i="6"/>
  <c r="AB29" i="6"/>
  <c r="U33" i="6"/>
  <c r="U26" i="6"/>
  <c r="X26" i="6"/>
  <c r="X33" i="6"/>
  <c r="Y29" i="6"/>
  <c r="U18" i="6"/>
  <c r="U24" i="6"/>
  <c r="W29" i="6"/>
  <c r="V25" i="6"/>
  <c r="V18" i="6"/>
  <c r="AE17" i="6"/>
  <c r="AG22" i="6"/>
  <c r="AJ22" i="6"/>
  <c r="AE22" i="6"/>
  <c r="AG20" i="6"/>
  <c r="AE20" i="6"/>
  <c r="AG17" i="6"/>
  <c r="AG24" i="6" s="1"/>
  <c r="AF18" i="6"/>
  <c r="AF24" i="6"/>
  <c r="AH24" i="6"/>
  <c r="AJ17" i="6"/>
  <c r="AH18" i="6"/>
  <c r="AI17" i="6"/>
  <c r="AI116" i="6" s="1"/>
  <c r="AI22" i="6"/>
  <c r="AJ29" i="6"/>
  <c r="AF33" i="6"/>
  <c r="AF26" i="6"/>
  <c r="AH33" i="6"/>
  <c r="AH26" i="6"/>
  <c r="AC25" i="6"/>
  <c r="AE29" i="6"/>
  <c r="AD25" i="6"/>
  <c r="AD18" i="6"/>
  <c r="AG48" i="6"/>
  <c r="AG29" i="6"/>
  <c r="AI48" i="6"/>
  <c r="AC18" i="6"/>
  <c r="AI29" i="6"/>
  <c r="AL33" i="6"/>
  <c r="AK24" i="6"/>
  <c r="AK25" i="6"/>
  <c r="AR48" i="6"/>
  <c r="AN24" i="6"/>
  <c r="AN25" i="6"/>
  <c r="AN26" i="6" s="1"/>
  <c r="AQ48" i="6"/>
  <c r="AQ29" i="6"/>
  <c r="AO22" i="6"/>
  <c r="AM29" i="6"/>
  <c r="AO17" i="6"/>
  <c r="AO24" i="6" s="1"/>
  <c r="AU22" i="6"/>
  <c r="AU48" i="6"/>
  <c r="AU53" i="6" s="1"/>
  <c r="AW53" i="6"/>
  <c r="AO20" i="6"/>
  <c r="AQ20" i="6"/>
  <c r="AU17" i="6"/>
  <c r="AO29" i="6"/>
  <c r="AM20" i="6"/>
  <c r="AM22" i="6"/>
  <c r="AU55" i="6"/>
  <c r="AT26" i="6"/>
  <c r="AR22" i="6"/>
  <c r="AP18" i="6"/>
  <c r="AX21" i="6"/>
  <c r="AT18" i="6"/>
  <c r="AP24" i="6"/>
  <c r="AT24" i="6"/>
  <c r="AV25" i="6"/>
  <c r="AV33" i="6" s="1"/>
  <c r="AM17" i="6"/>
  <c r="AS18" i="6"/>
  <c r="AS25" i="6"/>
  <c r="AS33" i="6" s="1"/>
  <c r="AU20" i="6"/>
  <c r="AU29" i="6"/>
  <c r="AV53" i="6"/>
  <c r="AR20" i="6"/>
  <c r="AW17" i="6"/>
  <c r="AW18" i="6" s="1"/>
  <c r="AW22" i="6"/>
  <c r="AW20" i="6"/>
  <c r="AR17" i="6"/>
  <c r="AT53" i="6"/>
  <c r="AL24" i="6"/>
  <c r="AL18" i="6"/>
  <c r="AR29" i="6"/>
  <c r="AQ22" i="6"/>
  <c r="AM55" i="6"/>
  <c r="AM48" i="6"/>
  <c r="AO55" i="6"/>
  <c r="AO48" i="6"/>
  <c r="AV18" i="6"/>
  <c r="Z26" i="6" l="1"/>
  <c r="AB24" i="6"/>
  <c r="W84" i="6"/>
  <c r="W116" i="6"/>
  <c r="S84" i="6"/>
  <c r="S116" i="6"/>
  <c r="T25" i="6"/>
  <c r="T33" i="6" s="1"/>
  <c r="T37" i="6" s="1"/>
  <c r="N26" i="6"/>
  <c r="AJ18" i="6"/>
  <c r="BC29" i="6"/>
  <c r="O84" i="6"/>
  <c r="O116" i="6"/>
  <c r="W24" i="6"/>
  <c r="AM18" i="6"/>
  <c r="AM116" i="6"/>
  <c r="AM84" i="6"/>
  <c r="AQ116" i="6"/>
  <c r="AQ84" i="6"/>
  <c r="AI25" i="6"/>
  <c r="AI33" i="6" s="1"/>
  <c r="AI34" i="6" s="1"/>
  <c r="AI84" i="6"/>
  <c r="AU24" i="6"/>
  <c r="AU116" i="6"/>
  <c r="AU84" i="6"/>
  <c r="S25" i="6"/>
  <c r="S33" i="6" s="1"/>
  <c r="S34" i="6" s="1"/>
  <c r="AA24" i="6"/>
  <c r="G26" i="6"/>
  <c r="AE25" i="6"/>
  <c r="AE33" i="6" s="1"/>
  <c r="AE37" i="6" s="1"/>
  <c r="AQ25" i="6"/>
  <c r="AQ33" i="6" s="1"/>
  <c r="O24" i="6"/>
  <c r="Y18" i="6"/>
  <c r="W18" i="6"/>
  <c r="W25" i="6"/>
  <c r="W26" i="6" s="1"/>
  <c r="L33" i="6"/>
  <c r="L37" i="6" s="1"/>
  <c r="L38" i="6" s="1"/>
  <c r="AO25" i="6"/>
  <c r="AO33" i="6" s="1"/>
  <c r="Y25" i="6"/>
  <c r="Y33" i="6" s="1"/>
  <c r="Y34" i="6" s="1"/>
  <c r="I26" i="6"/>
  <c r="I34" i="6"/>
  <c r="BC17" i="6"/>
  <c r="BC24" i="6" s="1"/>
  <c r="BC22" i="6"/>
  <c r="AP47" i="6"/>
  <c r="AP55" i="6"/>
  <c r="K33" i="6"/>
  <c r="K34" i="6" s="1"/>
  <c r="BA18" i="6"/>
  <c r="BA25" i="6"/>
  <c r="BD19" i="6"/>
  <c r="BD21" i="6"/>
  <c r="BF13" i="6"/>
  <c r="BD23" i="6"/>
  <c r="BD29" i="6"/>
  <c r="BE13" i="6"/>
  <c r="BE32" i="6" s="1"/>
  <c r="S18" i="6"/>
  <c r="AK26" i="6"/>
  <c r="AK33" i="6"/>
  <c r="AK34" i="6" s="1"/>
  <c r="AW25" i="6"/>
  <c r="AW26" i="6" s="1"/>
  <c r="Q18" i="6"/>
  <c r="BB17" i="6"/>
  <c r="Q25" i="6"/>
  <c r="Q33" i="6" s="1"/>
  <c r="Q37" i="6" s="1"/>
  <c r="AX17" i="6"/>
  <c r="AY21" i="6"/>
  <c r="AZ21" i="6"/>
  <c r="H57" i="6"/>
  <c r="H60" i="6"/>
  <c r="H69" i="6" s="1"/>
  <c r="I46" i="6"/>
  <c r="I38" i="6"/>
  <c r="G34" i="6"/>
  <c r="G37" i="6"/>
  <c r="J46" i="6"/>
  <c r="J38" i="6"/>
  <c r="E37" i="6"/>
  <c r="E34" i="6"/>
  <c r="F34" i="6"/>
  <c r="F37" i="6"/>
  <c r="O18" i="6"/>
  <c r="O25" i="6"/>
  <c r="S24" i="6"/>
  <c r="T18" i="6"/>
  <c r="T24" i="6"/>
  <c r="R33" i="6"/>
  <c r="R34" i="6" s="1"/>
  <c r="O53" i="6"/>
  <c r="P37" i="6"/>
  <c r="P34" i="6"/>
  <c r="M26" i="6"/>
  <c r="M33" i="6"/>
  <c r="N37" i="6"/>
  <c r="N34" i="6"/>
  <c r="AB18" i="6"/>
  <c r="AB25" i="6"/>
  <c r="AA18" i="6"/>
  <c r="AA25" i="6"/>
  <c r="Z34" i="6"/>
  <c r="Z37" i="6"/>
  <c r="V33" i="6"/>
  <c r="V26" i="6"/>
  <c r="X37" i="6"/>
  <c r="X34" i="6"/>
  <c r="U34" i="6"/>
  <c r="U37" i="6"/>
  <c r="AE18" i="6"/>
  <c r="AE24" i="6"/>
  <c r="AG18" i="6"/>
  <c r="AG25" i="6"/>
  <c r="AJ24" i="6"/>
  <c r="AJ25" i="6"/>
  <c r="AJ26" i="6" s="1"/>
  <c r="AI18" i="6"/>
  <c r="AI24" i="6"/>
  <c r="AG53" i="6"/>
  <c r="AD26" i="6"/>
  <c r="AD33" i="6"/>
  <c r="AE53" i="6"/>
  <c r="AC26" i="6"/>
  <c r="AC33" i="6"/>
  <c r="AF37" i="6"/>
  <c r="AF34" i="6"/>
  <c r="AH37" i="6"/>
  <c r="AH34" i="6"/>
  <c r="AO18" i="6"/>
  <c r="AN33" i="6"/>
  <c r="AN37" i="6" s="1"/>
  <c r="AN46" i="6" s="1"/>
  <c r="AS26" i="6"/>
  <c r="AS34" i="6"/>
  <c r="AM24" i="6"/>
  <c r="AU25" i="6"/>
  <c r="AU33" i="6" s="1"/>
  <c r="AP51" i="6"/>
  <c r="AP49" i="6"/>
  <c r="AP34" i="6"/>
  <c r="AU18" i="6"/>
  <c r="AP56" i="6"/>
  <c r="AP57" i="6" s="1"/>
  <c r="AP38" i="6"/>
  <c r="AM25" i="6"/>
  <c r="AV26" i="6"/>
  <c r="AT37" i="6"/>
  <c r="AT34" i="6"/>
  <c r="AS37" i="6"/>
  <c r="AL34" i="6"/>
  <c r="AL37" i="6"/>
  <c r="AR24" i="6"/>
  <c r="AR18" i="6"/>
  <c r="AW24" i="6"/>
  <c r="AR25" i="6"/>
  <c r="AR33" i="6" s="1"/>
  <c r="AM53" i="6"/>
  <c r="AO53" i="6"/>
  <c r="AQ24" i="6"/>
  <c r="AR62" i="5"/>
  <c r="AR58" i="5"/>
  <c r="AR54" i="5"/>
  <c r="AR49" i="5"/>
  <c r="AR48" i="5"/>
  <c r="AR47" i="5"/>
  <c r="AR45" i="5"/>
  <c r="AR43" i="5"/>
  <c r="AR39" i="5"/>
  <c r="AR34" i="5"/>
  <c r="AR31" i="5"/>
  <c r="AR25" i="5"/>
  <c r="AR23" i="5"/>
  <c r="AR21" i="5"/>
  <c r="AR13" i="5"/>
  <c r="AR15" i="5" s="1"/>
  <c r="AQ63" i="5"/>
  <c r="AQ62" i="5"/>
  <c r="AQ58" i="5"/>
  <c r="AQ54" i="5"/>
  <c r="AQ49" i="5"/>
  <c r="AQ48" i="5"/>
  <c r="AQ47" i="5"/>
  <c r="AQ45" i="5"/>
  <c r="AQ43" i="5"/>
  <c r="AQ39" i="5"/>
  <c r="AQ34" i="5"/>
  <c r="AQ31" i="5"/>
  <c r="AQ25" i="5"/>
  <c r="AQ23" i="5"/>
  <c r="AQ21" i="5"/>
  <c r="AQ13" i="5"/>
  <c r="AQ15" i="5" s="1"/>
  <c r="AP59" i="5"/>
  <c r="AP68" i="5"/>
  <c r="AP57" i="5"/>
  <c r="AP35" i="5"/>
  <c r="AP33" i="5"/>
  <c r="AP32" i="5"/>
  <c r="AP24" i="5"/>
  <c r="AP22" i="5"/>
  <c r="AP19" i="5"/>
  <c r="AP26" i="5" s="1"/>
  <c r="AP16" i="5"/>
  <c r="AN16" i="5"/>
  <c r="AV68" i="5"/>
  <c r="AT68" i="5"/>
  <c r="AS68" i="5"/>
  <c r="AU62" i="5"/>
  <c r="AV59" i="5"/>
  <c r="AT59" i="5"/>
  <c r="AS59" i="5"/>
  <c r="AU58" i="5"/>
  <c r="AU54" i="5"/>
  <c r="AU52" i="5" s="1"/>
  <c r="AV57" i="5"/>
  <c r="AU49" i="5"/>
  <c r="AU48" i="5"/>
  <c r="AU47" i="5"/>
  <c r="AU45" i="5"/>
  <c r="AU43" i="5"/>
  <c r="AU39" i="5"/>
  <c r="AV35" i="5"/>
  <c r="AT35" i="5"/>
  <c r="AU34" i="5"/>
  <c r="AV33" i="5"/>
  <c r="AT33" i="5"/>
  <c r="AS33" i="5"/>
  <c r="AT32" i="5"/>
  <c r="AU31" i="5"/>
  <c r="AU25" i="5"/>
  <c r="AV24" i="5"/>
  <c r="AT24" i="5"/>
  <c r="AS24" i="5"/>
  <c r="AU23" i="5"/>
  <c r="AV22" i="5"/>
  <c r="AT22" i="5"/>
  <c r="AS22" i="5"/>
  <c r="AU21" i="5"/>
  <c r="AV27" i="5"/>
  <c r="AT19" i="5"/>
  <c r="AS19" i="5"/>
  <c r="AS27" i="5" s="1"/>
  <c r="AV16" i="5"/>
  <c r="AT16" i="5"/>
  <c r="AU13" i="5"/>
  <c r="AU15" i="5" s="1"/>
  <c r="AT27" i="5" l="1"/>
  <c r="AT26" i="5"/>
  <c r="AR52" i="5"/>
  <c r="AR57" i="5" s="1"/>
  <c r="AU36" i="5"/>
  <c r="AQ36" i="5"/>
  <c r="AR36" i="5"/>
  <c r="AQ52" i="5"/>
  <c r="AQ57" i="5" s="1"/>
  <c r="AE26" i="6"/>
  <c r="T26" i="6"/>
  <c r="BH13" i="6"/>
  <c r="BH32" i="6" s="1"/>
  <c r="BF32" i="6"/>
  <c r="AQ22" i="5"/>
  <c r="AQ33" i="5"/>
  <c r="AR22" i="5"/>
  <c r="AQ19" i="5"/>
  <c r="AQ26" i="5" s="1"/>
  <c r="AU22" i="5"/>
  <c r="AR19" i="5"/>
  <c r="AR20" i="5" s="1"/>
  <c r="AU24" i="5"/>
  <c r="AQ59" i="5"/>
  <c r="AR59" i="5"/>
  <c r="AR33" i="5"/>
  <c r="W33" i="6"/>
  <c r="W37" i="6" s="1"/>
  <c r="W46" i="6" s="1"/>
  <c r="AQ26" i="6"/>
  <c r="S26" i="6"/>
  <c r="S37" i="6"/>
  <c r="S38" i="6" s="1"/>
  <c r="AO26" i="6"/>
  <c r="R37" i="6"/>
  <c r="R46" i="6" s="1"/>
  <c r="L34" i="6"/>
  <c r="AI26" i="6"/>
  <c r="Y26" i="6"/>
  <c r="L46" i="6"/>
  <c r="L56" i="6" s="1"/>
  <c r="Y37" i="6"/>
  <c r="Y38" i="6" s="1"/>
  <c r="BG13" i="6"/>
  <c r="AE34" i="6"/>
  <c r="H61" i="6"/>
  <c r="AK37" i="6"/>
  <c r="AK46" i="6" s="1"/>
  <c r="H68" i="6"/>
  <c r="H66" i="6" s="1"/>
  <c r="Q26" i="6"/>
  <c r="Q34" i="6"/>
  <c r="BH29" i="6"/>
  <c r="BD17" i="6"/>
  <c r="BE19" i="6"/>
  <c r="BA33" i="6"/>
  <c r="BA26" i="6"/>
  <c r="AX18" i="6"/>
  <c r="AX25" i="6"/>
  <c r="AM26" i="6"/>
  <c r="AM33" i="6"/>
  <c r="AM37" i="6" s="1"/>
  <c r="AZ22" i="6"/>
  <c r="AZ17" i="6"/>
  <c r="BE29" i="6"/>
  <c r="BE23" i="6"/>
  <c r="BI13" i="6"/>
  <c r="BI32" i="6" s="1"/>
  <c r="BF23" i="6"/>
  <c r="BG23" i="6" s="1"/>
  <c r="BF19" i="6"/>
  <c r="BG19" i="6" s="1"/>
  <c r="BF21" i="6"/>
  <c r="BH21" i="6" s="1"/>
  <c r="BF29" i="6"/>
  <c r="K37" i="6"/>
  <c r="K38" i="6" s="1"/>
  <c r="BE21" i="6"/>
  <c r="BE22" i="6" s="1"/>
  <c r="AY22" i="6"/>
  <c r="AY17" i="6"/>
  <c r="BB18" i="6"/>
  <c r="BB25" i="6"/>
  <c r="BC18" i="6"/>
  <c r="BC25" i="6"/>
  <c r="J55" i="6"/>
  <c r="J56" i="6"/>
  <c r="J47" i="6"/>
  <c r="J49" i="6"/>
  <c r="J51" i="6"/>
  <c r="G46" i="6"/>
  <c r="G38" i="6"/>
  <c r="F38" i="6"/>
  <c r="F46" i="6"/>
  <c r="E38" i="6"/>
  <c r="E46" i="6"/>
  <c r="I56" i="6"/>
  <c r="I47" i="6"/>
  <c r="I51" i="6"/>
  <c r="I49" i="6"/>
  <c r="O33" i="6"/>
  <c r="O26" i="6"/>
  <c r="T34" i="6"/>
  <c r="M37" i="6"/>
  <c r="M34" i="6"/>
  <c r="P46" i="6"/>
  <c r="P38" i="6"/>
  <c r="N38" i="6"/>
  <c r="N46" i="6"/>
  <c r="T46" i="6"/>
  <c r="T38" i="6"/>
  <c r="Q46" i="6"/>
  <c r="Q38" i="6"/>
  <c r="AB26" i="6"/>
  <c r="AB33" i="6"/>
  <c r="AA26" i="6"/>
  <c r="AA33" i="6"/>
  <c r="X46" i="6"/>
  <c r="X38" i="6"/>
  <c r="U46" i="6"/>
  <c r="U38" i="6"/>
  <c r="V34" i="6"/>
  <c r="V37" i="6"/>
  <c r="Z46" i="6"/>
  <c r="Z38" i="6"/>
  <c r="AJ33" i="6"/>
  <c r="AJ34" i="6" s="1"/>
  <c r="AG33" i="6"/>
  <c r="AG26" i="6"/>
  <c r="AI37" i="6"/>
  <c r="AI38" i="6" s="1"/>
  <c r="AH38" i="6"/>
  <c r="AH46" i="6"/>
  <c r="AF38" i="6"/>
  <c r="AF46" i="6"/>
  <c r="AD37" i="6"/>
  <c r="AD34" i="6"/>
  <c r="AC37" i="6"/>
  <c r="AC34" i="6"/>
  <c r="AE38" i="6"/>
  <c r="AE46" i="6"/>
  <c r="AN34" i="6"/>
  <c r="AN38" i="6"/>
  <c r="AW33" i="6"/>
  <c r="AW34" i="6" s="1"/>
  <c r="AP60" i="6"/>
  <c r="AP61" i="6" s="1"/>
  <c r="AU26" i="6"/>
  <c r="AV37" i="6"/>
  <c r="AV34" i="6"/>
  <c r="AT38" i="6"/>
  <c r="AT46" i="6"/>
  <c r="AQ37" i="6"/>
  <c r="AQ34" i="6"/>
  <c r="AS38" i="6"/>
  <c r="AS46" i="6"/>
  <c r="AK38" i="6"/>
  <c r="AL38" i="6"/>
  <c r="AL46" i="6"/>
  <c r="AR26" i="6"/>
  <c r="AO37" i="6"/>
  <c r="AO34" i="6"/>
  <c r="AR24" i="5"/>
  <c r="AQ24" i="5"/>
  <c r="AP27" i="5"/>
  <c r="AP37" i="5" s="1"/>
  <c r="AP41" i="5" s="1"/>
  <c r="AP20" i="5"/>
  <c r="AU19" i="5"/>
  <c r="AU26" i="5" s="1"/>
  <c r="AS20" i="5"/>
  <c r="AS26" i="5"/>
  <c r="AU59" i="5"/>
  <c r="AT20" i="5"/>
  <c r="AU33" i="5"/>
  <c r="AV26" i="5"/>
  <c r="AV20" i="5"/>
  <c r="AT28" i="5"/>
  <c r="AT37" i="5"/>
  <c r="AV28" i="5"/>
  <c r="AV37" i="5"/>
  <c r="AS28" i="5"/>
  <c r="AS37" i="5"/>
  <c r="AS57" i="5"/>
  <c r="AT57" i="5"/>
  <c r="AS16" i="5"/>
  <c r="AK16" i="5"/>
  <c r="AC16" i="5"/>
  <c r="U16" i="5"/>
  <c r="M16" i="5"/>
  <c r="N16" i="5"/>
  <c r="AD16" i="5"/>
  <c r="AN59" i="5"/>
  <c r="E51" i="1"/>
  <c r="AN68" i="5"/>
  <c r="AL68" i="5"/>
  <c r="AK68" i="5"/>
  <c r="AO62" i="5"/>
  <c r="AM62" i="5"/>
  <c r="AL59" i="5"/>
  <c r="AK59" i="5"/>
  <c r="AO58" i="5"/>
  <c r="AM58" i="5"/>
  <c r="AO54" i="5"/>
  <c r="AM54" i="5"/>
  <c r="AN52" i="5"/>
  <c r="AN57" i="5" s="1"/>
  <c r="AL52" i="5"/>
  <c r="AK52" i="5"/>
  <c r="AK57" i="5" s="1"/>
  <c r="AO49" i="5"/>
  <c r="AM49" i="5"/>
  <c r="AO48" i="5"/>
  <c r="AM48" i="5"/>
  <c r="AO47" i="5"/>
  <c r="AM47" i="5"/>
  <c r="AO45" i="5"/>
  <c r="AM45" i="5"/>
  <c r="AO43" i="5"/>
  <c r="AM43" i="5"/>
  <c r="AO39" i="5"/>
  <c r="AM39" i="5"/>
  <c r="AN35" i="5"/>
  <c r="AL35" i="5"/>
  <c r="AO34" i="5"/>
  <c r="AM34" i="5"/>
  <c r="AN33" i="5"/>
  <c r="AL33" i="5"/>
  <c r="AK33" i="5"/>
  <c r="AN32" i="5"/>
  <c r="AL32" i="5"/>
  <c r="AO31" i="5"/>
  <c r="AM31" i="5"/>
  <c r="AO25" i="5"/>
  <c r="AM25" i="5"/>
  <c r="AN24" i="5"/>
  <c r="AL24" i="5"/>
  <c r="AK24" i="5"/>
  <c r="AO23" i="5"/>
  <c r="AM23" i="5"/>
  <c r="AN22" i="5"/>
  <c r="AL22" i="5"/>
  <c r="AK22" i="5"/>
  <c r="AO21" i="5"/>
  <c r="AM21" i="5"/>
  <c r="AN19" i="5"/>
  <c r="AN27" i="5" s="1"/>
  <c r="AL19" i="5"/>
  <c r="AL27" i="5" s="1"/>
  <c r="AK19" i="5"/>
  <c r="AK27" i="5" s="1"/>
  <c r="AL16" i="5"/>
  <c r="AO13" i="5"/>
  <c r="AO15" i="5" s="1"/>
  <c r="AM13" i="5"/>
  <c r="AM15" i="5" s="1"/>
  <c r="AD59" i="5"/>
  <c r="AH68" i="5"/>
  <c r="AF68" i="5"/>
  <c r="AD68" i="5"/>
  <c r="AC68" i="5"/>
  <c r="AI63" i="5"/>
  <c r="AJ62" i="5"/>
  <c r="AI62" i="5"/>
  <c r="AG62" i="5"/>
  <c r="AE62" i="5"/>
  <c r="AH59" i="5"/>
  <c r="AF59" i="5"/>
  <c r="AC59" i="5"/>
  <c r="AJ58" i="5"/>
  <c r="AI58" i="5"/>
  <c r="AG58" i="5"/>
  <c r="AE58" i="5"/>
  <c r="AJ54" i="5"/>
  <c r="AI54" i="5"/>
  <c r="AG54" i="5"/>
  <c r="AE54" i="5"/>
  <c r="AH52" i="5"/>
  <c r="AH57" i="5" s="1"/>
  <c r="AF52" i="5"/>
  <c r="AF57" i="5" s="1"/>
  <c r="AD52" i="5"/>
  <c r="AC52" i="5"/>
  <c r="AJ49" i="5"/>
  <c r="AI49" i="5"/>
  <c r="AG49" i="5"/>
  <c r="AE49" i="5"/>
  <c r="AJ48" i="5"/>
  <c r="AI48" i="5"/>
  <c r="AG48" i="5"/>
  <c r="AE48" i="5"/>
  <c r="AJ47" i="5"/>
  <c r="AI47" i="5"/>
  <c r="AG47" i="5"/>
  <c r="AE47" i="5"/>
  <c r="AJ45" i="5"/>
  <c r="AI45" i="5"/>
  <c r="AG45" i="5"/>
  <c r="AE45" i="5"/>
  <c r="AJ43" i="5"/>
  <c r="AI43" i="5"/>
  <c r="AG43" i="5"/>
  <c r="AE43" i="5"/>
  <c r="AJ39" i="5"/>
  <c r="AI39" i="5"/>
  <c r="AG39" i="5"/>
  <c r="AE39" i="5"/>
  <c r="AH35" i="5"/>
  <c r="AF35" i="5"/>
  <c r="AD35" i="5"/>
  <c r="AJ34" i="5"/>
  <c r="AI34" i="5"/>
  <c r="AG34" i="5"/>
  <c r="AE34" i="5"/>
  <c r="AH33" i="5"/>
  <c r="AF33" i="5"/>
  <c r="AD33" i="5"/>
  <c r="AC33" i="5"/>
  <c r="AH32" i="5"/>
  <c r="AF32" i="5"/>
  <c r="AD32" i="5"/>
  <c r="AJ31" i="5"/>
  <c r="AI31" i="5"/>
  <c r="AG31" i="5"/>
  <c r="AE31" i="5"/>
  <c r="AJ25" i="5"/>
  <c r="AI25" i="5"/>
  <c r="AG25" i="5"/>
  <c r="AE25" i="5"/>
  <c r="AH24" i="5"/>
  <c r="AF24" i="5"/>
  <c r="AD24" i="5"/>
  <c r="AC24" i="5"/>
  <c r="AJ23" i="5"/>
  <c r="AI23" i="5"/>
  <c r="AG23" i="5"/>
  <c r="AE23" i="5"/>
  <c r="AH22" i="5"/>
  <c r="AF22" i="5"/>
  <c r="AD22" i="5"/>
  <c r="AC22" i="5"/>
  <c r="AJ21" i="5"/>
  <c r="AI21" i="5"/>
  <c r="AG21" i="5"/>
  <c r="AE21" i="5"/>
  <c r="AH19" i="5"/>
  <c r="AH27" i="5" s="1"/>
  <c r="AF19" i="5"/>
  <c r="AF27" i="5" s="1"/>
  <c r="AD19" i="5"/>
  <c r="AD27" i="5" s="1"/>
  <c r="AD28" i="5" s="1"/>
  <c r="AC19" i="5"/>
  <c r="AC27" i="5" s="1"/>
  <c r="AC28" i="5" s="1"/>
  <c r="AH16" i="5"/>
  <c r="AF16" i="5"/>
  <c r="AJ13" i="5"/>
  <c r="AJ15" i="5" s="1"/>
  <c r="AI13" i="5"/>
  <c r="AI15" i="5" s="1"/>
  <c r="AG13" i="5"/>
  <c r="AG15" i="5" s="1"/>
  <c r="AE13" i="5"/>
  <c r="AE15" i="5" s="1"/>
  <c r="U24" i="5"/>
  <c r="Z68" i="5"/>
  <c r="X68" i="5"/>
  <c r="V68" i="5"/>
  <c r="U68" i="5"/>
  <c r="AA63" i="5"/>
  <c r="AB62" i="5"/>
  <c r="AA62" i="5"/>
  <c r="Y62" i="5"/>
  <c r="W62" i="5"/>
  <c r="Z59" i="5"/>
  <c r="X59" i="5"/>
  <c r="V59" i="5"/>
  <c r="U59" i="5"/>
  <c r="AB58" i="5"/>
  <c r="AA58" i="5"/>
  <c r="Y58" i="5"/>
  <c r="W58" i="5"/>
  <c r="AB54" i="5"/>
  <c r="AA54" i="5"/>
  <c r="Y54" i="5"/>
  <c r="W54" i="5"/>
  <c r="Z52" i="5"/>
  <c r="Z57" i="5" s="1"/>
  <c r="X52" i="5"/>
  <c r="X57" i="5" s="1"/>
  <c r="V52" i="5"/>
  <c r="U52" i="5"/>
  <c r="AB49" i="5"/>
  <c r="AA49" i="5"/>
  <c r="Y49" i="5"/>
  <c r="W49" i="5"/>
  <c r="AB48" i="5"/>
  <c r="AA48" i="5"/>
  <c r="Y48" i="5"/>
  <c r="W48" i="5"/>
  <c r="AB47" i="5"/>
  <c r="AA47" i="5"/>
  <c r="Y47" i="5"/>
  <c r="W47" i="5"/>
  <c r="AB45" i="5"/>
  <c r="AA45" i="5"/>
  <c r="Y45" i="5"/>
  <c r="W45" i="5"/>
  <c r="AB43" i="5"/>
  <c r="AA43" i="5"/>
  <c r="Y43" i="5"/>
  <c r="W43" i="5"/>
  <c r="AB39" i="5"/>
  <c r="AA39" i="5"/>
  <c r="Y39" i="5"/>
  <c r="W39" i="5"/>
  <c r="Z35" i="5"/>
  <c r="X35" i="5"/>
  <c r="V35" i="5"/>
  <c r="AB34" i="5"/>
  <c r="AA34" i="5"/>
  <c r="Y34" i="5"/>
  <c r="W34" i="5"/>
  <c r="Z33" i="5"/>
  <c r="X33" i="5"/>
  <c r="V33" i="5"/>
  <c r="U33" i="5"/>
  <c r="Z32" i="5"/>
  <c r="X32" i="5"/>
  <c r="V32" i="5"/>
  <c r="AB31" i="5"/>
  <c r="AA31" i="5"/>
  <c r="Y31" i="5"/>
  <c r="W31" i="5"/>
  <c r="AB25" i="5"/>
  <c r="AA25" i="5"/>
  <c r="Y25" i="5"/>
  <c r="W25" i="5"/>
  <c r="Z24" i="5"/>
  <c r="X24" i="5"/>
  <c r="V24" i="5"/>
  <c r="AB23" i="5"/>
  <c r="AA23" i="5"/>
  <c r="Y23" i="5"/>
  <c r="W23" i="5"/>
  <c r="Z22" i="5"/>
  <c r="X22" i="5"/>
  <c r="V22" i="5"/>
  <c r="U22" i="5"/>
  <c r="AB21" i="5"/>
  <c r="AA21" i="5"/>
  <c r="Y21" i="5"/>
  <c r="W21" i="5"/>
  <c r="Z19" i="5"/>
  <c r="Z20" i="5" s="1"/>
  <c r="X19" i="5"/>
  <c r="X27" i="5" s="1"/>
  <c r="V19" i="5"/>
  <c r="V27" i="5" s="1"/>
  <c r="U19" i="5"/>
  <c r="U27" i="5" s="1"/>
  <c r="Z16" i="5"/>
  <c r="X16" i="5"/>
  <c r="V16" i="5"/>
  <c r="AB13" i="5"/>
  <c r="AB15" i="5" s="1"/>
  <c r="AA13" i="5"/>
  <c r="AA15" i="5" s="1"/>
  <c r="Y13" i="5"/>
  <c r="Y15" i="5" s="1"/>
  <c r="W13" i="5"/>
  <c r="W15" i="5" s="1"/>
  <c r="R52" i="5"/>
  <c r="R57" i="5" s="1"/>
  <c r="R68" i="5"/>
  <c r="P68" i="5"/>
  <c r="N68" i="5"/>
  <c r="M68" i="5"/>
  <c r="N19" i="5"/>
  <c r="S63" i="5"/>
  <c r="T62" i="5"/>
  <c r="S62" i="5"/>
  <c r="Q62" i="5"/>
  <c r="O62" i="5"/>
  <c r="R59" i="5"/>
  <c r="P59" i="5"/>
  <c r="N59" i="5"/>
  <c r="M59" i="5"/>
  <c r="T58" i="5"/>
  <c r="S58" i="5"/>
  <c r="Q58" i="5"/>
  <c r="O58" i="5"/>
  <c r="T54" i="5"/>
  <c r="S54" i="5"/>
  <c r="Q54" i="5"/>
  <c r="O54" i="5"/>
  <c r="P52" i="5"/>
  <c r="P57" i="5" s="1"/>
  <c r="N52" i="5"/>
  <c r="N57" i="5" s="1"/>
  <c r="M52" i="5"/>
  <c r="M57" i="5" s="1"/>
  <c r="T49" i="5"/>
  <c r="S49" i="5"/>
  <c r="Q49" i="5"/>
  <c r="O49" i="5"/>
  <c r="T48" i="5"/>
  <c r="S48" i="5"/>
  <c r="Q48" i="5"/>
  <c r="O48" i="5"/>
  <c r="T47" i="5"/>
  <c r="S47" i="5"/>
  <c r="Q47" i="5"/>
  <c r="O47" i="5"/>
  <c r="T45" i="5"/>
  <c r="S45" i="5"/>
  <c r="Q45" i="5"/>
  <c r="O45" i="5"/>
  <c r="T43" i="5"/>
  <c r="S43" i="5"/>
  <c r="Q43" i="5"/>
  <c r="O43" i="5"/>
  <c r="T39" i="5"/>
  <c r="S39" i="5"/>
  <c r="Q39" i="5"/>
  <c r="O39" i="5"/>
  <c r="R35" i="5"/>
  <c r="P35" i="5"/>
  <c r="N35" i="5"/>
  <c r="T34" i="5"/>
  <c r="S34" i="5"/>
  <c r="Q34" i="5"/>
  <c r="O34" i="5"/>
  <c r="R33" i="5"/>
  <c r="P33" i="5"/>
  <c r="N33" i="5"/>
  <c r="M33" i="5"/>
  <c r="R32" i="5"/>
  <c r="P32" i="5"/>
  <c r="N32" i="5"/>
  <c r="T31" i="5"/>
  <c r="S31" i="5"/>
  <c r="Q31" i="5"/>
  <c r="O31" i="5"/>
  <c r="T25" i="5"/>
  <c r="S25" i="5"/>
  <c r="Q25" i="5"/>
  <c r="O25" i="5"/>
  <c r="R24" i="5"/>
  <c r="P24" i="5"/>
  <c r="N24" i="5"/>
  <c r="M24" i="5"/>
  <c r="T23" i="5"/>
  <c r="S23" i="5"/>
  <c r="Q23" i="5"/>
  <c r="O23" i="5"/>
  <c r="R22" i="5"/>
  <c r="P22" i="5"/>
  <c r="N22" i="5"/>
  <c r="M22" i="5"/>
  <c r="T21" i="5"/>
  <c r="S21" i="5"/>
  <c r="Q21" i="5"/>
  <c r="O21" i="5"/>
  <c r="R19" i="5"/>
  <c r="R27" i="5" s="1"/>
  <c r="R37" i="5" s="1"/>
  <c r="P19" i="5"/>
  <c r="M19" i="5"/>
  <c r="R16" i="5"/>
  <c r="P16" i="5"/>
  <c r="T13" i="5"/>
  <c r="T15" i="5" s="1"/>
  <c r="T18" i="5" s="1"/>
  <c r="S13" i="5"/>
  <c r="S15" i="5" s="1"/>
  <c r="Q13" i="5"/>
  <c r="Q15" i="5" s="1"/>
  <c r="O13" i="5"/>
  <c r="O15" i="5" s="1"/>
  <c r="L62" i="5"/>
  <c r="L58" i="5"/>
  <c r="L54" i="5"/>
  <c r="L48" i="5"/>
  <c r="L49" i="5"/>
  <c r="L47" i="5"/>
  <c r="L45" i="5"/>
  <c r="L43" i="5"/>
  <c r="L39" i="5"/>
  <c r="L34" i="5"/>
  <c r="L31" i="5"/>
  <c r="L25" i="5"/>
  <c r="L23" i="5"/>
  <c r="L21" i="5"/>
  <c r="L13" i="5"/>
  <c r="L15" i="5" s="1"/>
  <c r="J32" i="5"/>
  <c r="H32" i="5"/>
  <c r="J35" i="5"/>
  <c r="H35" i="5"/>
  <c r="F35" i="5"/>
  <c r="J16" i="5"/>
  <c r="H16" i="5"/>
  <c r="J68" i="5"/>
  <c r="K63" i="5"/>
  <c r="K62" i="5"/>
  <c r="K58" i="5"/>
  <c r="K54" i="5"/>
  <c r="K48" i="5"/>
  <c r="K49" i="5"/>
  <c r="K47" i="5"/>
  <c r="K45" i="5"/>
  <c r="K43" i="5"/>
  <c r="K39" i="5"/>
  <c r="K34" i="5"/>
  <c r="K31" i="5"/>
  <c r="K25" i="5"/>
  <c r="K23" i="5"/>
  <c r="K21" i="5"/>
  <c r="K13" i="5"/>
  <c r="K15" i="5" s="1"/>
  <c r="J59" i="5"/>
  <c r="J52" i="5"/>
  <c r="H52" i="5"/>
  <c r="J33" i="5"/>
  <c r="J24" i="5"/>
  <c r="J22" i="5"/>
  <c r="J19" i="5"/>
  <c r="I62" i="5"/>
  <c r="I58" i="5"/>
  <c r="I54" i="5"/>
  <c r="I48" i="5"/>
  <c r="I49" i="5"/>
  <c r="I47" i="5"/>
  <c r="I45" i="5"/>
  <c r="I43" i="5"/>
  <c r="I39" i="5"/>
  <c r="I34" i="5"/>
  <c r="G31" i="5"/>
  <c r="I31" i="5"/>
  <c r="I25" i="5"/>
  <c r="I23" i="5"/>
  <c r="I21" i="5"/>
  <c r="H19" i="5"/>
  <c r="H20" i="5" s="1"/>
  <c r="I13" i="5"/>
  <c r="I15" i="5" s="1"/>
  <c r="H68" i="5"/>
  <c r="F68" i="5"/>
  <c r="H59" i="5"/>
  <c r="H33" i="5"/>
  <c r="H24" i="5"/>
  <c r="H22" i="5"/>
  <c r="F16" i="5"/>
  <c r="AB18" i="5" l="1"/>
  <c r="AJ18" i="5"/>
  <c r="AR18" i="5"/>
  <c r="AA33" i="5"/>
  <c r="AI59" i="5"/>
  <c r="AB52" i="5"/>
  <c r="AQ27" i="5"/>
  <c r="AQ37" i="5" s="1"/>
  <c r="AQ20" i="5"/>
  <c r="S33" i="5"/>
  <c r="AO22" i="5"/>
  <c r="BH22" i="6"/>
  <c r="W38" i="6"/>
  <c r="R38" i="6"/>
  <c r="W34" i="6"/>
  <c r="AP38" i="5"/>
  <c r="BG29" i="6"/>
  <c r="BG32" i="6"/>
  <c r="AE52" i="5"/>
  <c r="AE57" i="5" s="1"/>
  <c r="AB59" i="5"/>
  <c r="W22" i="5"/>
  <c r="AA59" i="5"/>
  <c r="AJ59" i="5"/>
  <c r="AR26" i="5"/>
  <c r="AR27" i="5"/>
  <c r="AD20" i="5"/>
  <c r="S46" i="6"/>
  <c r="S47" i="6" s="1"/>
  <c r="Y46" i="6"/>
  <c r="Y49" i="6" s="1"/>
  <c r="L49" i="6"/>
  <c r="L55" i="6"/>
  <c r="L47" i="6"/>
  <c r="L51" i="6"/>
  <c r="K46" i="6"/>
  <c r="K51" i="6" s="1"/>
  <c r="AM34" i="6"/>
  <c r="BG21" i="6"/>
  <c r="BG22" i="6" s="1"/>
  <c r="BH23" i="6"/>
  <c r="BH19" i="6"/>
  <c r="BH20" i="6" s="1"/>
  <c r="BA37" i="6"/>
  <c r="BA34" i="6"/>
  <c r="BE17" i="6"/>
  <c r="BE24" i="6" s="1"/>
  <c r="BE20" i="6"/>
  <c r="BG20" i="6"/>
  <c r="BD18" i="6"/>
  <c r="BD25" i="6"/>
  <c r="BI23" i="6"/>
  <c r="BI19" i="6"/>
  <c r="BJ13" i="6"/>
  <c r="BJ32" i="6" s="1"/>
  <c r="BI21" i="6"/>
  <c r="BI29" i="6"/>
  <c r="AZ18" i="6"/>
  <c r="AZ25" i="6"/>
  <c r="AZ24" i="6"/>
  <c r="BF17" i="6"/>
  <c r="AX33" i="6"/>
  <c r="AX26" i="6"/>
  <c r="BC33" i="6"/>
  <c r="BC26" i="6"/>
  <c r="BB33" i="6"/>
  <c r="BB26" i="6"/>
  <c r="AY18" i="6"/>
  <c r="AY25" i="6"/>
  <c r="AY24" i="6"/>
  <c r="F51" i="6"/>
  <c r="F49" i="6"/>
  <c r="F47" i="6"/>
  <c r="F56" i="6"/>
  <c r="I60" i="6"/>
  <c r="I61" i="6" s="1"/>
  <c r="I57" i="6"/>
  <c r="E51" i="6"/>
  <c r="E49" i="6"/>
  <c r="E47" i="6"/>
  <c r="E56" i="6"/>
  <c r="G51" i="6"/>
  <c r="G47" i="6"/>
  <c r="G56" i="6"/>
  <c r="G49" i="6"/>
  <c r="J60" i="6"/>
  <c r="J57" i="6"/>
  <c r="L60" i="6"/>
  <c r="L61" i="6" s="1"/>
  <c r="L57" i="6"/>
  <c r="O37" i="6"/>
  <c r="O34" i="6"/>
  <c r="T47" i="6"/>
  <c r="T55" i="6"/>
  <c r="T56" i="6"/>
  <c r="T51" i="6"/>
  <c r="T49" i="6"/>
  <c r="R55" i="6"/>
  <c r="R49" i="6"/>
  <c r="R56" i="6"/>
  <c r="R51" i="6"/>
  <c r="R47" i="6"/>
  <c r="N56" i="6"/>
  <c r="N51" i="6"/>
  <c r="N49" i="6"/>
  <c r="N47" i="6"/>
  <c r="P56" i="6"/>
  <c r="P51" i="6"/>
  <c r="P49" i="6"/>
  <c r="P47" i="6"/>
  <c r="Q56" i="6"/>
  <c r="Q51" i="6"/>
  <c r="Q47" i="6"/>
  <c r="Q49" i="6"/>
  <c r="M38" i="6"/>
  <c r="M46" i="6"/>
  <c r="AB37" i="6"/>
  <c r="AB34" i="6"/>
  <c r="AA37" i="6"/>
  <c r="AA34" i="6"/>
  <c r="U56" i="6"/>
  <c r="U51" i="6"/>
  <c r="U49" i="6"/>
  <c r="U47" i="6"/>
  <c r="Z51" i="6"/>
  <c r="Z49" i="6"/>
  <c r="Z55" i="6"/>
  <c r="Z56" i="6"/>
  <c r="Z47" i="6"/>
  <c r="W56" i="6"/>
  <c r="W51" i="6"/>
  <c r="W47" i="6"/>
  <c r="W49" i="6"/>
  <c r="V38" i="6"/>
  <c r="V46" i="6"/>
  <c r="X51" i="6"/>
  <c r="X49" i="6"/>
  <c r="X47" i="6"/>
  <c r="X56" i="6"/>
  <c r="AJ37" i="6"/>
  <c r="AJ38" i="6" s="1"/>
  <c r="AG37" i="6"/>
  <c r="AG34" i="6"/>
  <c r="AI46" i="6"/>
  <c r="AI51" i="6" s="1"/>
  <c r="AD46" i="6"/>
  <c r="AD38" i="6"/>
  <c r="AE47" i="6"/>
  <c r="AE56" i="6"/>
  <c r="AE51" i="6"/>
  <c r="AE49" i="6"/>
  <c r="AF51" i="6"/>
  <c r="AF49" i="6"/>
  <c r="AF47" i="6"/>
  <c r="AF56" i="6"/>
  <c r="AH51" i="6"/>
  <c r="AH47" i="6"/>
  <c r="AH55" i="6"/>
  <c r="AH56" i="6"/>
  <c r="AH49" i="6"/>
  <c r="AC38" i="6"/>
  <c r="AC46" i="6"/>
  <c r="AS55" i="6"/>
  <c r="AS51" i="6"/>
  <c r="AS49" i="6"/>
  <c r="AS56" i="6"/>
  <c r="AS57" i="6" s="1"/>
  <c r="AN47" i="6"/>
  <c r="AN56" i="6"/>
  <c r="AN51" i="6"/>
  <c r="AN49" i="6"/>
  <c r="AP69" i="6"/>
  <c r="AP68" i="6"/>
  <c r="AU37" i="6"/>
  <c r="AU34" i="6"/>
  <c r="AT49" i="6"/>
  <c r="AT51" i="6"/>
  <c r="AT56" i="6"/>
  <c r="AT47" i="6"/>
  <c r="AW37" i="6"/>
  <c r="AW46" i="6" s="1"/>
  <c r="AV46" i="6"/>
  <c r="AV38" i="6"/>
  <c r="AR34" i="6"/>
  <c r="AR37" i="6"/>
  <c r="AL47" i="6"/>
  <c r="AL51" i="6"/>
  <c r="AL56" i="6"/>
  <c r="AL49" i="6"/>
  <c r="AO46" i="6"/>
  <c r="AO38" i="6"/>
  <c r="AS47" i="6"/>
  <c r="AM38" i="6"/>
  <c r="AM46" i="6"/>
  <c r="AK51" i="6"/>
  <c r="AK47" i="6"/>
  <c r="AK56" i="6"/>
  <c r="AK49" i="6"/>
  <c r="AQ38" i="6"/>
  <c r="AQ46" i="6"/>
  <c r="AQ55" i="6" s="1"/>
  <c r="AP28" i="5"/>
  <c r="AP50" i="5"/>
  <c r="AP42" i="5"/>
  <c r="AU20" i="5"/>
  <c r="AU27" i="5"/>
  <c r="AU28" i="5" s="1"/>
  <c r="AU57" i="5"/>
  <c r="AS41" i="5"/>
  <c r="AS38" i="5"/>
  <c r="AT41" i="5"/>
  <c r="AT38" i="5"/>
  <c r="AV41" i="5"/>
  <c r="AV38" i="5"/>
  <c r="V20" i="5"/>
  <c r="AA22" i="5"/>
  <c r="AL20" i="5"/>
  <c r="AE33" i="5"/>
  <c r="AA24" i="5"/>
  <c r="K33" i="5"/>
  <c r="S52" i="5"/>
  <c r="S57" i="5" s="1"/>
  <c r="AL26" i="5"/>
  <c r="I52" i="5"/>
  <c r="Q52" i="5"/>
  <c r="Q57" i="5" s="1"/>
  <c r="T52" i="5"/>
  <c r="T57" i="5" s="1"/>
  <c r="V26" i="5"/>
  <c r="AN26" i="5"/>
  <c r="AN20" i="5"/>
  <c r="AO33" i="5"/>
  <c r="AM24" i="5"/>
  <c r="AK26" i="5"/>
  <c r="AM52" i="5"/>
  <c r="AM57" i="5" s="1"/>
  <c r="AO52" i="5"/>
  <c r="AO57" i="5" s="1"/>
  <c r="AM19" i="5"/>
  <c r="AM26" i="5" s="1"/>
  <c r="AO19" i="5"/>
  <c r="AO26" i="5" s="1"/>
  <c r="AK20" i="5"/>
  <c r="AM22" i="5"/>
  <c r="AO24" i="5"/>
  <c r="AM33" i="5"/>
  <c r="AK37" i="5"/>
  <c r="AK28" i="5"/>
  <c r="AL28" i="5"/>
  <c r="AL37" i="5"/>
  <c r="AN37" i="5"/>
  <c r="AN28" i="5"/>
  <c r="AM59" i="5"/>
  <c r="AO59" i="5"/>
  <c r="AL57" i="5"/>
  <c r="AH20" i="5"/>
  <c r="AI19" i="5"/>
  <c r="AI26" i="5" s="1"/>
  <c r="AH26" i="5"/>
  <c r="AI52" i="5"/>
  <c r="AI57" i="5" s="1"/>
  <c r="AF26" i="5"/>
  <c r="AF20" i="5"/>
  <c r="AI24" i="5"/>
  <c r="AI33" i="5"/>
  <c r="AI22" i="5"/>
  <c r="AE59" i="5"/>
  <c r="AG33" i="5"/>
  <c r="AJ19" i="5"/>
  <c r="AJ26" i="5" s="1"/>
  <c r="AD37" i="5"/>
  <c r="AD41" i="5" s="1"/>
  <c r="AE19" i="5"/>
  <c r="AE26" i="5" s="1"/>
  <c r="AJ52" i="5"/>
  <c r="AJ57" i="5" s="1"/>
  <c r="AG19" i="5"/>
  <c r="AG26" i="5" s="1"/>
  <c r="AC37" i="5"/>
  <c r="AC38" i="5" s="1"/>
  <c r="AC20" i="5"/>
  <c r="AE24" i="5"/>
  <c r="AE22" i="5"/>
  <c r="AG24" i="5"/>
  <c r="AG22" i="5"/>
  <c r="AJ24" i="5"/>
  <c r="AJ22" i="5"/>
  <c r="AJ33" i="5"/>
  <c r="AH28" i="5"/>
  <c r="AH37" i="5"/>
  <c r="AF28" i="5"/>
  <c r="AF37" i="5"/>
  <c r="AG59" i="5"/>
  <c r="AG52" i="5"/>
  <c r="AC26" i="5"/>
  <c r="AC57" i="5"/>
  <c r="AD26" i="5"/>
  <c r="AD57" i="5"/>
  <c r="AA19" i="5"/>
  <c r="AA26" i="5" s="1"/>
  <c r="Z26" i="5"/>
  <c r="Z27" i="5"/>
  <c r="Z28" i="5" s="1"/>
  <c r="AA52" i="5"/>
  <c r="AA57" i="5" s="1"/>
  <c r="X26" i="5"/>
  <c r="X20" i="5"/>
  <c r="Y33" i="5"/>
  <c r="W19" i="5"/>
  <c r="W27" i="5" s="1"/>
  <c r="W24" i="5"/>
  <c r="Y22" i="5"/>
  <c r="W52" i="5"/>
  <c r="W57" i="5" s="1"/>
  <c r="Y52" i="5"/>
  <c r="Y57" i="5" s="1"/>
  <c r="Y19" i="5"/>
  <c r="Y26" i="5" s="1"/>
  <c r="U26" i="5"/>
  <c r="Y24" i="5"/>
  <c r="AB19" i="5"/>
  <c r="AB26" i="5" s="1"/>
  <c r="U20" i="5"/>
  <c r="AB24" i="5"/>
  <c r="W33" i="5"/>
  <c r="AB57" i="5"/>
  <c r="V28" i="5"/>
  <c r="V37" i="5"/>
  <c r="X28" i="5"/>
  <c r="X37" i="5"/>
  <c r="U28" i="5"/>
  <c r="U37" i="5"/>
  <c r="AB33" i="5"/>
  <c r="U57" i="5"/>
  <c r="V57" i="5"/>
  <c r="W59" i="5"/>
  <c r="Y59" i="5"/>
  <c r="AB22" i="5"/>
  <c r="L59" i="5"/>
  <c r="L33" i="5"/>
  <c r="I59" i="5"/>
  <c r="K24" i="5"/>
  <c r="H26" i="5"/>
  <c r="L22" i="5"/>
  <c r="L52" i="5"/>
  <c r="K22" i="5"/>
  <c r="H27" i="5"/>
  <c r="H28" i="5" s="1"/>
  <c r="L19" i="5"/>
  <c r="L20" i="5" s="1"/>
  <c r="L24" i="5"/>
  <c r="S24" i="5"/>
  <c r="O52" i="5"/>
  <c r="O57" i="5" s="1"/>
  <c r="I22" i="5"/>
  <c r="I24" i="5"/>
  <c r="I33" i="5"/>
  <c r="J20" i="5"/>
  <c r="J27" i="5"/>
  <c r="J26" i="5"/>
  <c r="K19" i="5"/>
  <c r="K20" i="5" s="1"/>
  <c r="K52" i="5"/>
  <c r="K59" i="5"/>
  <c r="I19" i="5"/>
  <c r="I20" i="5" s="1"/>
  <c r="O24" i="5"/>
  <c r="R26" i="5"/>
  <c r="S22" i="5"/>
  <c r="S19" i="5"/>
  <c r="S26" i="5" s="1"/>
  <c r="R28" i="5"/>
  <c r="S59" i="5"/>
  <c r="T19" i="5"/>
  <c r="T20" i="5" s="1"/>
  <c r="O22" i="5"/>
  <c r="O59" i="5"/>
  <c r="Q59" i="5"/>
  <c r="Q24" i="5"/>
  <c r="T24" i="5"/>
  <c r="T33" i="5"/>
  <c r="Q22" i="5"/>
  <c r="T22" i="5"/>
  <c r="Q33" i="5"/>
  <c r="R41" i="5"/>
  <c r="R38" i="5"/>
  <c r="T59" i="5"/>
  <c r="M26" i="5"/>
  <c r="M20" i="5"/>
  <c r="N26" i="5"/>
  <c r="N20" i="5"/>
  <c r="O19" i="5"/>
  <c r="O20" i="5" s="1"/>
  <c r="P26" i="5"/>
  <c r="P20" i="5"/>
  <c r="P27" i="5"/>
  <c r="Q19" i="5"/>
  <c r="Q20" i="5" s="1"/>
  <c r="M27" i="5"/>
  <c r="O33" i="5"/>
  <c r="N27" i="5"/>
  <c r="R20" i="5"/>
  <c r="I26" i="5" l="1"/>
  <c r="AQ28" i="5"/>
  <c r="BK13" i="6"/>
  <c r="BK32" i="6" s="1"/>
  <c r="S49" i="6"/>
  <c r="AI27" i="5"/>
  <c r="AI37" i="5" s="1"/>
  <c r="AI38" i="5" s="1"/>
  <c r="AU37" i="5"/>
  <c r="AU38" i="5" s="1"/>
  <c r="Y47" i="6"/>
  <c r="S55" i="6"/>
  <c r="Y51" i="6"/>
  <c r="S56" i="6"/>
  <c r="S60" i="6" s="1"/>
  <c r="S61" i="6" s="1"/>
  <c r="Y56" i="6"/>
  <c r="Y60" i="6" s="1"/>
  <c r="Y61" i="6" s="1"/>
  <c r="S51" i="6"/>
  <c r="W20" i="5"/>
  <c r="AR28" i="5"/>
  <c r="AR37" i="5"/>
  <c r="BH17" i="6"/>
  <c r="BH24" i="6" s="1"/>
  <c r="K55" i="6"/>
  <c r="K56" i="6"/>
  <c r="K60" i="6" s="1"/>
  <c r="K61" i="6" s="1"/>
  <c r="K47" i="6"/>
  <c r="K49" i="6"/>
  <c r="BG17" i="6"/>
  <c r="BG24" i="6" s="1"/>
  <c r="BD33" i="6"/>
  <c r="BD26" i="6"/>
  <c r="BB34" i="6"/>
  <c r="BB37" i="6"/>
  <c r="BC34" i="6"/>
  <c r="BC37" i="6"/>
  <c r="AX37" i="6"/>
  <c r="AX34" i="6"/>
  <c r="BK29" i="6"/>
  <c r="BE18" i="6"/>
  <c r="BE25" i="6"/>
  <c r="AZ33" i="6"/>
  <c r="AZ26" i="6"/>
  <c r="BF25" i="6"/>
  <c r="BF18" i="6"/>
  <c r="BI17" i="6"/>
  <c r="AY33" i="6"/>
  <c r="AY26" i="6"/>
  <c r="BJ21" i="6"/>
  <c r="BK21" i="6" s="1"/>
  <c r="BK22" i="6" s="1"/>
  <c r="BJ23" i="6"/>
  <c r="BK23" i="6" s="1"/>
  <c r="BJ19" i="6"/>
  <c r="BL13" i="6"/>
  <c r="BL32" i="6" s="1"/>
  <c r="BJ29" i="6"/>
  <c r="BA38" i="6"/>
  <c r="BA46" i="6"/>
  <c r="E59" i="6"/>
  <c r="E57" i="6"/>
  <c r="E60" i="6"/>
  <c r="F59" i="6"/>
  <c r="F57" i="6"/>
  <c r="F60" i="6"/>
  <c r="J69" i="6"/>
  <c r="J68" i="6"/>
  <c r="J61" i="6"/>
  <c r="G57" i="6"/>
  <c r="G60" i="6"/>
  <c r="G61" i="6" s="1"/>
  <c r="G59" i="6"/>
  <c r="O38" i="6"/>
  <c r="O46" i="6"/>
  <c r="N59" i="6"/>
  <c r="N57" i="6"/>
  <c r="N60" i="6"/>
  <c r="P59" i="6"/>
  <c r="S59" i="6" s="1"/>
  <c r="P57" i="6"/>
  <c r="P60" i="6"/>
  <c r="R60" i="6"/>
  <c r="R57" i="6"/>
  <c r="M51" i="6"/>
  <c r="M49" i="6"/>
  <c r="M47" i="6"/>
  <c r="M56" i="6"/>
  <c r="T57" i="6"/>
  <c r="T60" i="6"/>
  <c r="T61" i="6" s="1"/>
  <c r="Q57" i="6"/>
  <c r="Q60" i="6"/>
  <c r="Q61" i="6" s="1"/>
  <c r="AB38" i="6"/>
  <c r="AB46" i="6"/>
  <c r="AB55" i="6" s="1"/>
  <c r="AA46" i="6"/>
  <c r="AA38" i="6"/>
  <c r="W57" i="6"/>
  <c r="W60" i="6"/>
  <c r="W61" i="6" s="1"/>
  <c r="W59" i="6"/>
  <c r="Z60" i="6"/>
  <c r="Z57" i="6"/>
  <c r="X60" i="6"/>
  <c r="X59" i="6"/>
  <c r="AA59" i="6" s="1"/>
  <c r="X57" i="6"/>
  <c r="V51" i="6"/>
  <c r="V49" i="6"/>
  <c r="V47" i="6"/>
  <c r="V56" i="6"/>
  <c r="U59" i="6"/>
  <c r="U57" i="6"/>
  <c r="U60" i="6"/>
  <c r="AJ46" i="6"/>
  <c r="AJ55" i="6" s="1"/>
  <c r="AI47" i="6"/>
  <c r="AG46" i="6"/>
  <c r="AG38" i="6"/>
  <c r="AI56" i="6"/>
  <c r="AI60" i="6" s="1"/>
  <c r="AI61" i="6" s="1"/>
  <c r="AI49" i="6"/>
  <c r="AI55" i="6"/>
  <c r="AF60" i="6"/>
  <c r="AF59" i="6"/>
  <c r="AI59" i="6" s="1"/>
  <c r="AF57" i="6"/>
  <c r="AE57" i="6"/>
  <c r="AE60" i="6"/>
  <c r="AE61" i="6" s="1"/>
  <c r="AE59" i="6"/>
  <c r="AC47" i="6"/>
  <c r="AC56" i="6"/>
  <c r="AC51" i="6"/>
  <c r="AC49" i="6"/>
  <c r="AH57" i="6"/>
  <c r="AH60" i="6"/>
  <c r="AD51" i="6"/>
  <c r="AD49" i="6"/>
  <c r="AD56" i="6"/>
  <c r="AD47" i="6"/>
  <c r="AN59" i="6"/>
  <c r="AQ59" i="6" s="1"/>
  <c r="AN57" i="6"/>
  <c r="AN60" i="6"/>
  <c r="AN61" i="6" s="1"/>
  <c r="AP66" i="6"/>
  <c r="AU46" i="6"/>
  <c r="AU38" i="6"/>
  <c r="AW38" i="6"/>
  <c r="AV51" i="6"/>
  <c r="AV47" i="6"/>
  <c r="AV56" i="6"/>
  <c r="AV49" i="6"/>
  <c r="AT60" i="6"/>
  <c r="AT59" i="6"/>
  <c r="AT57" i="6"/>
  <c r="AO56" i="6"/>
  <c r="AO51" i="6"/>
  <c r="AO47" i="6"/>
  <c r="AO49" i="6"/>
  <c r="AQ56" i="6"/>
  <c r="AQ47" i="6"/>
  <c r="AQ51" i="6"/>
  <c r="AQ49" i="6"/>
  <c r="AM51" i="6"/>
  <c r="AM47" i="6"/>
  <c r="AM56" i="6"/>
  <c r="AM49" i="6"/>
  <c r="AW47" i="6"/>
  <c r="AW56" i="6"/>
  <c r="AW49" i="6"/>
  <c r="AW51" i="6"/>
  <c r="AS59" i="6"/>
  <c r="AS60" i="6"/>
  <c r="AL59" i="6"/>
  <c r="AL57" i="6"/>
  <c r="AL60" i="6"/>
  <c r="AK59" i="6"/>
  <c r="AK57" i="6"/>
  <c r="AK60" i="6"/>
  <c r="AR38" i="6"/>
  <c r="AR46" i="6"/>
  <c r="AR55" i="6" s="1"/>
  <c r="AQ41" i="5"/>
  <c r="AQ38" i="5"/>
  <c r="AP51" i="5"/>
  <c r="AP60" i="5"/>
  <c r="AP55" i="5"/>
  <c r="AP53" i="5"/>
  <c r="AU41" i="5"/>
  <c r="AT50" i="5"/>
  <c r="AT42" i="5"/>
  <c r="AS50" i="5"/>
  <c r="AS42" i="5"/>
  <c r="AV42" i="5"/>
  <c r="AV50" i="5"/>
  <c r="AC41" i="5"/>
  <c r="AC50" i="5" s="1"/>
  <c r="W26" i="5"/>
  <c r="AG20" i="5"/>
  <c r="AE27" i="5"/>
  <c r="AE37" i="5" s="1"/>
  <c r="AM27" i="5"/>
  <c r="AM37" i="5" s="1"/>
  <c r="AM38" i="5" s="1"/>
  <c r="AA27" i="5"/>
  <c r="AA37" i="5" s="1"/>
  <c r="AA41" i="5" s="1"/>
  <c r="AA50" i="5" s="1"/>
  <c r="AE20" i="5"/>
  <c r="AI20" i="5"/>
  <c r="AO20" i="5"/>
  <c r="AM20" i="5"/>
  <c r="AO27" i="5"/>
  <c r="AO37" i="5" s="1"/>
  <c r="AO41" i="5" s="1"/>
  <c r="AO42" i="5" s="1"/>
  <c r="AN41" i="5"/>
  <c r="AN38" i="5"/>
  <c r="AL41" i="5"/>
  <c r="AL38" i="5"/>
  <c r="AK41" i="5"/>
  <c r="AK38" i="5"/>
  <c r="AD38" i="5"/>
  <c r="AJ20" i="5"/>
  <c r="AJ27" i="5"/>
  <c r="AJ37" i="5" s="1"/>
  <c r="AG27" i="5"/>
  <c r="AG37" i="5" s="1"/>
  <c r="AG38" i="5" s="1"/>
  <c r="AG57" i="5"/>
  <c r="AD50" i="5"/>
  <c r="AD42" i="5"/>
  <c r="AF38" i="5"/>
  <c r="AF41" i="5"/>
  <c r="AH38" i="5"/>
  <c r="AH41" i="5"/>
  <c r="AA20" i="5"/>
  <c r="Z37" i="5"/>
  <c r="Z38" i="5" s="1"/>
  <c r="AB27" i="5"/>
  <c r="AB28" i="5" s="1"/>
  <c r="W28" i="5"/>
  <c r="W37" i="5"/>
  <c r="W41" i="5" s="1"/>
  <c r="Y20" i="5"/>
  <c r="AB20" i="5"/>
  <c r="Y27" i="5"/>
  <c r="Y37" i="5" s="1"/>
  <c r="Y41" i="5" s="1"/>
  <c r="Y50" i="5" s="1"/>
  <c r="U41" i="5"/>
  <c r="U38" i="5"/>
  <c r="X38" i="5"/>
  <c r="X41" i="5"/>
  <c r="V41" i="5"/>
  <c r="V38" i="5"/>
  <c r="L27" i="5"/>
  <c r="H37" i="5"/>
  <c r="H38" i="5" s="1"/>
  <c r="I27" i="5"/>
  <c r="I28" i="5" s="1"/>
  <c r="L26" i="5"/>
  <c r="J37" i="5"/>
  <c r="J28" i="5"/>
  <c r="T27" i="5"/>
  <c r="T28" i="5" s="1"/>
  <c r="K26" i="5"/>
  <c r="T26" i="5"/>
  <c r="K27" i="5"/>
  <c r="S20" i="5"/>
  <c r="S27" i="5"/>
  <c r="O26" i="5"/>
  <c r="P37" i="5"/>
  <c r="P28" i="5"/>
  <c r="Q26" i="5"/>
  <c r="N37" i="5"/>
  <c r="N28" i="5"/>
  <c r="M37" i="5"/>
  <c r="M28" i="5"/>
  <c r="R50" i="5"/>
  <c r="R42" i="5"/>
  <c r="Q27" i="5"/>
  <c r="O27" i="5"/>
  <c r="AI28" i="5" l="1"/>
  <c r="AI41" i="5"/>
  <c r="AI42" i="5" s="1"/>
  <c r="Y57" i="6"/>
  <c r="AU42" i="5"/>
  <c r="AU50" i="5"/>
  <c r="AU60" i="5" s="1"/>
  <c r="S57" i="6"/>
  <c r="BH18" i="6"/>
  <c r="K57" i="6"/>
  <c r="BH25" i="6"/>
  <c r="BH33" i="6" s="1"/>
  <c r="AC42" i="5"/>
  <c r="H41" i="5"/>
  <c r="H50" i="5" s="1"/>
  <c r="AA28" i="5"/>
  <c r="AB37" i="5"/>
  <c r="AB41" i="5" s="1"/>
  <c r="AM41" i="5"/>
  <c r="AM42" i="5" s="1"/>
  <c r="AR38" i="5"/>
  <c r="AR41" i="5"/>
  <c r="I37" i="5"/>
  <c r="I38" i="5" s="1"/>
  <c r="AE28" i="5"/>
  <c r="AM28" i="5"/>
  <c r="AO28" i="5"/>
  <c r="BG18" i="6"/>
  <c r="BG25" i="6"/>
  <c r="BJ17" i="6"/>
  <c r="BJ18" i="6" s="1"/>
  <c r="E68" i="6"/>
  <c r="E69" i="6"/>
  <c r="BC46" i="6"/>
  <c r="BC38" i="6"/>
  <c r="BB46" i="6"/>
  <c r="BB38" i="6"/>
  <c r="BE33" i="6"/>
  <c r="BE26" i="6"/>
  <c r="BL21" i="6"/>
  <c r="BL23" i="6"/>
  <c r="BM23" i="6" s="1"/>
  <c r="BN13" i="6"/>
  <c r="BL19" i="6"/>
  <c r="BM19" i="6" s="1"/>
  <c r="BL29" i="6"/>
  <c r="BM13" i="6"/>
  <c r="BM32" i="6" s="1"/>
  <c r="BF26" i="6"/>
  <c r="BF33" i="6"/>
  <c r="AY37" i="6"/>
  <c r="AY34" i="6"/>
  <c r="AZ37" i="6"/>
  <c r="AZ34" i="6"/>
  <c r="AZ59" i="6"/>
  <c r="AX46" i="6"/>
  <c r="AX38" i="6"/>
  <c r="BG26" i="6"/>
  <c r="BG33" i="6"/>
  <c r="BA47" i="6"/>
  <c r="BA50" i="6"/>
  <c r="BA52" i="6"/>
  <c r="BD34" i="6"/>
  <c r="BD37" i="6"/>
  <c r="BK19" i="6"/>
  <c r="BI18" i="6"/>
  <c r="BI25" i="6"/>
  <c r="J66" i="6"/>
  <c r="F69" i="6"/>
  <c r="F68" i="6"/>
  <c r="F61" i="6"/>
  <c r="E61" i="6"/>
  <c r="L59" i="6"/>
  <c r="I59" i="6"/>
  <c r="O51" i="6"/>
  <c r="O56" i="6"/>
  <c r="O49" i="6"/>
  <c r="O47" i="6"/>
  <c r="M59" i="6"/>
  <c r="M57" i="6"/>
  <c r="M60" i="6"/>
  <c r="R68" i="6"/>
  <c r="R61" i="6"/>
  <c r="R69" i="6"/>
  <c r="P69" i="6"/>
  <c r="P61" i="6"/>
  <c r="P68" i="6"/>
  <c r="N69" i="6"/>
  <c r="N68" i="6"/>
  <c r="N61" i="6"/>
  <c r="AB56" i="6"/>
  <c r="AB51" i="6"/>
  <c r="AB47" i="6"/>
  <c r="AB49" i="6"/>
  <c r="AA47" i="6"/>
  <c r="AA49" i="6"/>
  <c r="AA56" i="6"/>
  <c r="AA55" i="6"/>
  <c r="AA51" i="6"/>
  <c r="U69" i="6"/>
  <c r="U68" i="6"/>
  <c r="U61" i="6"/>
  <c r="X61" i="6"/>
  <c r="X69" i="6"/>
  <c r="X68" i="6"/>
  <c r="Z69" i="6"/>
  <c r="Z61" i="6"/>
  <c r="Z68" i="6"/>
  <c r="V60" i="6"/>
  <c r="V59" i="6"/>
  <c r="AB59" i="6" s="1"/>
  <c r="V57" i="6"/>
  <c r="AJ56" i="6"/>
  <c r="AJ60" i="6" s="1"/>
  <c r="AJ61" i="6" s="1"/>
  <c r="AJ49" i="6"/>
  <c r="AJ47" i="6"/>
  <c r="AJ51" i="6"/>
  <c r="AG49" i="6"/>
  <c r="AG51" i="6"/>
  <c r="AG47" i="6"/>
  <c r="AG56" i="6"/>
  <c r="AI57" i="6"/>
  <c r="AC59" i="6"/>
  <c r="AC57" i="6"/>
  <c r="AC60" i="6"/>
  <c r="AF61" i="6"/>
  <c r="AF69" i="6"/>
  <c r="AF68" i="6"/>
  <c r="AD59" i="6"/>
  <c r="AD57" i="6"/>
  <c r="AD60" i="6"/>
  <c r="AH69" i="6"/>
  <c r="AH68" i="6"/>
  <c r="AH61" i="6"/>
  <c r="AN69" i="6"/>
  <c r="AN68" i="6"/>
  <c r="AU51" i="6"/>
  <c r="AU47" i="6"/>
  <c r="AU56" i="6"/>
  <c r="AU49" i="6"/>
  <c r="AT68" i="6"/>
  <c r="AT61" i="6"/>
  <c r="AT69" i="6"/>
  <c r="AW59" i="6"/>
  <c r="AV60" i="6"/>
  <c r="AV57" i="6"/>
  <c r="AQ60" i="6"/>
  <c r="AQ61" i="6" s="1"/>
  <c r="AQ57" i="6"/>
  <c r="AL69" i="6"/>
  <c r="AL68" i="6"/>
  <c r="AL61" i="6"/>
  <c r="AS61" i="6"/>
  <c r="AS68" i="6"/>
  <c r="AS69" i="6"/>
  <c r="AR56" i="6"/>
  <c r="AR51" i="6"/>
  <c r="AR47" i="6"/>
  <c r="AR49" i="6"/>
  <c r="AM60" i="6"/>
  <c r="AM61" i="6" s="1"/>
  <c r="AM57" i="6"/>
  <c r="AM59" i="6"/>
  <c r="AK69" i="6"/>
  <c r="AK61" i="6"/>
  <c r="AK68" i="6"/>
  <c r="AO60" i="6"/>
  <c r="AO61" i="6" s="1"/>
  <c r="AO57" i="6"/>
  <c r="AO59" i="6"/>
  <c r="AR59" i="6"/>
  <c r="AW60" i="6"/>
  <c r="AW61" i="6" s="1"/>
  <c r="AW57" i="6"/>
  <c r="AQ50" i="5"/>
  <c r="AQ42" i="5"/>
  <c r="AP64" i="5"/>
  <c r="AP61" i="5"/>
  <c r="AV51" i="5"/>
  <c r="AV60" i="5"/>
  <c r="AV55" i="5"/>
  <c r="AV53" i="5"/>
  <c r="AS60" i="5"/>
  <c r="AS55" i="5"/>
  <c r="AS51" i="5"/>
  <c r="AS53" i="5"/>
  <c r="AT55" i="5"/>
  <c r="AT51" i="5"/>
  <c r="AT60" i="5"/>
  <c r="AT53" i="5"/>
  <c r="AA38" i="5"/>
  <c r="AA42" i="5"/>
  <c r="AG41" i="5"/>
  <c r="AG50" i="5" s="1"/>
  <c r="AG28" i="5"/>
  <c r="AJ28" i="5"/>
  <c r="AO50" i="5"/>
  <c r="AO51" i="5" s="1"/>
  <c r="AO38" i="5"/>
  <c r="AN42" i="5"/>
  <c r="AN50" i="5"/>
  <c r="AN55" i="5" s="1"/>
  <c r="AK42" i="5"/>
  <c r="AK50" i="5"/>
  <c r="AL50" i="5"/>
  <c r="AL42" i="5"/>
  <c r="AE38" i="5"/>
  <c r="AE41" i="5"/>
  <c r="AD55" i="5"/>
  <c r="AD51" i="5"/>
  <c r="AD60" i="5"/>
  <c r="AD53" i="5"/>
  <c r="AC55" i="5"/>
  <c r="AC51" i="5"/>
  <c r="AC60" i="5"/>
  <c r="AC53" i="5"/>
  <c r="AH42" i="5"/>
  <c r="AH50" i="5"/>
  <c r="AJ41" i="5"/>
  <c r="AJ38" i="5"/>
  <c r="AF42" i="5"/>
  <c r="AF50" i="5"/>
  <c r="AG42" i="5"/>
  <c r="Z41" i="5"/>
  <c r="Z42" i="5" s="1"/>
  <c r="Y42" i="5"/>
  <c r="W38" i="5"/>
  <c r="Y28" i="5"/>
  <c r="Y38" i="5"/>
  <c r="X42" i="5"/>
  <c r="X50" i="5"/>
  <c r="U42" i="5"/>
  <c r="U50" i="5"/>
  <c r="AA60" i="5"/>
  <c r="AA55" i="5"/>
  <c r="AA51" i="5"/>
  <c r="AA53" i="5"/>
  <c r="V50" i="5"/>
  <c r="V42" i="5"/>
  <c r="Y51" i="5"/>
  <c r="Y60" i="5"/>
  <c r="Y55" i="5"/>
  <c r="Y53" i="5"/>
  <c r="W42" i="5"/>
  <c r="W50" i="5"/>
  <c r="L28" i="5"/>
  <c r="L37" i="5"/>
  <c r="T37" i="5"/>
  <c r="T38" i="5" s="1"/>
  <c r="J41" i="5"/>
  <c r="J38" i="5"/>
  <c r="K28" i="5"/>
  <c r="K37" i="5"/>
  <c r="S28" i="5"/>
  <c r="S37" i="5"/>
  <c r="M41" i="5"/>
  <c r="M38" i="5"/>
  <c r="N41" i="5"/>
  <c r="N38" i="5"/>
  <c r="O28" i="5"/>
  <c r="O37" i="5"/>
  <c r="Q37" i="5"/>
  <c r="Q28" i="5"/>
  <c r="R55" i="5"/>
  <c r="R60" i="5"/>
  <c r="R51" i="5"/>
  <c r="R53" i="5"/>
  <c r="P41" i="5"/>
  <c r="P38" i="5"/>
  <c r="AI50" i="5" l="1"/>
  <c r="AI60" i="5" s="1"/>
  <c r="BH26" i="6"/>
  <c r="H42" i="5"/>
  <c r="AX52" i="6"/>
  <c r="AX50" i="6"/>
  <c r="BP13" i="6"/>
  <c r="BP32" i="6" s="1"/>
  <c r="BN32" i="6"/>
  <c r="AB38" i="5"/>
  <c r="I41" i="5"/>
  <c r="I42" i="5" s="1"/>
  <c r="AM50" i="5"/>
  <c r="AM51" i="5" s="1"/>
  <c r="AR50" i="5"/>
  <c r="AR42" i="5"/>
  <c r="BJ25" i="6"/>
  <c r="BJ33" i="6" s="1"/>
  <c r="BM21" i="6"/>
  <c r="BM22" i="6" s="1"/>
  <c r="BE37" i="6"/>
  <c r="BE34" i="6"/>
  <c r="BK20" i="6"/>
  <c r="BK17" i="6"/>
  <c r="BM29" i="6"/>
  <c r="AZ38" i="6"/>
  <c r="AZ46" i="6"/>
  <c r="BL17" i="6"/>
  <c r="BH34" i="6"/>
  <c r="BH37" i="6"/>
  <c r="BI33" i="6"/>
  <c r="BI26" i="6"/>
  <c r="AX47" i="6"/>
  <c r="BB52" i="6"/>
  <c r="BC52" i="6" s="1"/>
  <c r="BB50" i="6"/>
  <c r="BB48" i="6" s="1"/>
  <c r="BB49" i="6" s="1"/>
  <c r="BB47" i="6"/>
  <c r="BD46" i="6"/>
  <c r="BD38" i="6"/>
  <c r="BC47" i="6"/>
  <c r="BQ13" i="6"/>
  <c r="BQ32" i="6" s="1"/>
  <c r="BN23" i="6"/>
  <c r="BO23" i="6" s="1"/>
  <c r="BN19" i="6"/>
  <c r="BN21" i="6"/>
  <c r="BO21" i="6" s="1"/>
  <c r="BN29" i="6"/>
  <c r="AY46" i="6"/>
  <c r="AY38" i="6"/>
  <c r="BG37" i="6"/>
  <c r="BG34" i="6"/>
  <c r="BF34" i="6"/>
  <c r="BF37" i="6"/>
  <c r="BM20" i="6"/>
  <c r="BA48" i="6"/>
  <c r="BO13" i="6"/>
  <c r="BO32" i="6" s="1"/>
  <c r="E66" i="6"/>
  <c r="F66" i="6"/>
  <c r="O59" i="6"/>
  <c r="O57" i="6"/>
  <c r="O60" i="6"/>
  <c r="O61" i="6" s="1"/>
  <c r="R66" i="6"/>
  <c r="N66" i="6"/>
  <c r="P66" i="6"/>
  <c r="M68" i="6"/>
  <c r="M69" i="6"/>
  <c r="M61" i="6"/>
  <c r="T59" i="6"/>
  <c r="Q59" i="6"/>
  <c r="Y59" i="6"/>
  <c r="AB60" i="6"/>
  <c r="AB61" i="6" s="1"/>
  <c r="AB57" i="6"/>
  <c r="AA60" i="6"/>
  <c r="AA61" i="6" s="1"/>
  <c r="AA57" i="6"/>
  <c r="V69" i="6"/>
  <c r="V61" i="6"/>
  <c r="V68" i="6"/>
  <c r="Z66" i="6"/>
  <c r="X66" i="6"/>
  <c r="U66" i="6"/>
  <c r="AJ57" i="6"/>
  <c r="AG57" i="6"/>
  <c r="AG60" i="6"/>
  <c r="AG61" i="6" s="1"/>
  <c r="AH66" i="6"/>
  <c r="AD61" i="6"/>
  <c r="AD69" i="6"/>
  <c r="AD68" i="6"/>
  <c r="AF66" i="6"/>
  <c r="AC69" i="6"/>
  <c r="AC61" i="6"/>
  <c r="AC68" i="6"/>
  <c r="AG59" i="6"/>
  <c r="AJ59" i="6"/>
  <c r="AN66" i="6"/>
  <c r="AT66" i="6"/>
  <c r="AS66" i="6"/>
  <c r="AU57" i="6"/>
  <c r="AU60" i="6"/>
  <c r="AU61" i="6" s="1"/>
  <c r="AU59" i="6"/>
  <c r="AV61" i="6"/>
  <c r="AV69" i="6"/>
  <c r="AV68" i="6"/>
  <c r="AR57" i="6"/>
  <c r="AR60" i="6"/>
  <c r="AR61" i="6" s="1"/>
  <c r="AL66" i="6"/>
  <c r="AK66" i="6"/>
  <c r="AQ51" i="5"/>
  <c r="AQ60" i="5"/>
  <c r="AQ53" i="5"/>
  <c r="AQ55" i="5"/>
  <c r="AP73" i="5"/>
  <c r="AP72" i="5"/>
  <c r="AP65" i="5"/>
  <c r="AU51" i="5"/>
  <c r="AU53" i="5"/>
  <c r="AU55" i="5"/>
  <c r="AT63" i="5"/>
  <c r="AT61" i="5"/>
  <c r="AT64" i="5"/>
  <c r="AS63" i="5"/>
  <c r="AS61" i="5"/>
  <c r="AS64" i="5"/>
  <c r="AV64" i="5"/>
  <c r="AV65" i="5" s="1"/>
  <c r="AV61" i="5"/>
  <c r="AU61" i="5"/>
  <c r="AU64" i="5"/>
  <c r="AU65" i="5" s="1"/>
  <c r="AU63" i="5"/>
  <c r="AO53" i="5"/>
  <c r="AO60" i="5"/>
  <c r="AO64" i="5" s="1"/>
  <c r="AO65" i="5" s="1"/>
  <c r="AO55" i="5"/>
  <c r="AN60" i="5"/>
  <c r="AN51" i="5"/>
  <c r="AN53" i="5"/>
  <c r="AL55" i="5"/>
  <c r="AL51" i="5"/>
  <c r="AL60" i="5"/>
  <c r="AL53" i="5"/>
  <c r="AK60" i="5"/>
  <c r="AK55" i="5"/>
  <c r="AK51" i="5"/>
  <c r="AK53" i="5"/>
  <c r="AE42" i="5"/>
  <c r="AE50" i="5"/>
  <c r="AG51" i="5"/>
  <c r="AG60" i="5"/>
  <c r="AG55" i="5"/>
  <c r="AG53" i="5"/>
  <c r="AC63" i="5"/>
  <c r="AC61" i="5"/>
  <c r="AC64" i="5"/>
  <c r="AF51" i="5"/>
  <c r="AF60" i="5"/>
  <c r="AF53" i="5"/>
  <c r="AF55" i="5"/>
  <c r="AD63" i="5"/>
  <c r="AD61" i="5"/>
  <c r="AD64" i="5"/>
  <c r="AJ50" i="5"/>
  <c r="AJ42" i="5"/>
  <c r="AH51" i="5"/>
  <c r="AH60" i="5"/>
  <c r="AH53" i="5"/>
  <c r="AH55" i="5"/>
  <c r="Z50" i="5"/>
  <c r="Z51" i="5" s="1"/>
  <c r="V55" i="5"/>
  <c r="V51" i="5"/>
  <c r="V60" i="5"/>
  <c r="V53" i="5"/>
  <c r="W51" i="5"/>
  <c r="W60" i="5"/>
  <c r="W55" i="5"/>
  <c r="W53" i="5"/>
  <c r="AA64" i="5"/>
  <c r="AA65" i="5" s="1"/>
  <c r="AA61" i="5"/>
  <c r="U55" i="5"/>
  <c r="U51" i="5"/>
  <c r="U60" i="5"/>
  <c r="U53" i="5"/>
  <c r="Y64" i="5"/>
  <c r="Y65" i="5" s="1"/>
  <c r="Y61" i="5"/>
  <c r="X51" i="5"/>
  <c r="X60" i="5"/>
  <c r="X53" i="5"/>
  <c r="X55" i="5"/>
  <c r="AB50" i="5"/>
  <c r="AB42" i="5"/>
  <c r="L41" i="5"/>
  <c r="L38" i="5"/>
  <c r="K41" i="5"/>
  <c r="K38" i="5"/>
  <c r="J50" i="5"/>
  <c r="J42" i="5"/>
  <c r="T41" i="5"/>
  <c r="T42" i="5" s="1"/>
  <c r="H51" i="5"/>
  <c r="H60" i="5"/>
  <c r="H55" i="5"/>
  <c r="H53" i="5"/>
  <c r="S38" i="5"/>
  <c r="S41" i="5"/>
  <c r="Q41" i="5"/>
  <c r="Q38" i="5"/>
  <c r="O41" i="5"/>
  <c r="O38" i="5"/>
  <c r="P50" i="5"/>
  <c r="P42" i="5"/>
  <c r="N50" i="5"/>
  <c r="N42" i="5"/>
  <c r="R64" i="5"/>
  <c r="R61" i="5"/>
  <c r="M50" i="5"/>
  <c r="M53" i="5" s="1"/>
  <c r="M42" i="5"/>
  <c r="AI55" i="5" l="1"/>
  <c r="AI53" i="5"/>
  <c r="AI51" i="5"/>
  <c r="AX48" i="6"/>
  <c r="AX49" i="6" s="1"/>
  <c r="BP29" i="6"/>
  <c r="AM53" i="5"/>
  <c r="AM55" i="5"/>
  <c r="AM60" i="5"/>
  <c r="AM63" i="5" s="1"/>
  <c r="AZ63" i="5"/>
  <c r="AW63" i="5"/>
  <c r="I50" i="5"/>
  <c r="I53" i="5" s="1"/>
  <c r="BJ26" i="6"/>
  <c r="BO22" i="6"/>
  <c r="AR51" i="5"/>
  <c r="AR60" i="5"/>
  <c r="AR53" i="5"/>
  <c r="AR55" i="5"/>
  <c r="BC50" i="6"/>
  <c r="BC55" i="6" s="1"/>
  <c r="BM17" i="6"/>
  <c r="BM24" i="6" s="1"/>
  <c r="BK18" i="6"/>
  <c r="BK25" i="6"/>
  <c r="BK24" i="6"/>
  <c r="BJ37" i="6"/>
  <c r="BJ34" i="6"/>
  <c r="BN17" i="6"/>
  <c r="BE46" i="6"/>
  <c r="BE38" i="6"/>
  <c r="BP19" i="6"/>
  <c r="BP21" i="6"/>
  <c r="BP22" i="6" s="1"/>
  <c r="AY47" i="6"/>
  <c r="AY55" i="6"/>
  <c r="BD52" i="6"/>
  <c r="BE52" i="6" s="1"/>
  <c r="BD50" i="6"/>
  <c r="BD47" i="6"/>
  <c r="BA49" i="6"/>
  <c r="BA56" i="6"/>
  <c r="BP23" i="6"/>
  <c r="BB56" i="6"/>
  <c r="BL18" i="6"/>
  <c r="BL25" i="6"/>
  <c r="BF46" i="6"/>
  <c r="BF38" i="6"/>
  <c r="BG46" i="6"/>
  <c r="BG38" i="6"/>
  <c r="BO29" i="6"/>
  <c r="AY50" i="6"/>
  <c r="AZ50" i="6"/>
  <c r="BI37" i="6"/>
  <c r="BI34" i="6"/>
  <c r="BH46" i="6"/>
  <c r="BH38" i="6"/>
  <c r="BO19" i="6"/>
  <c r="BQ19" i="6"/>
  <c r="BQ23" i="6"/>
  <c r="BQ21" i="6"/>
  <c r="BR13" i="6"/>
  <c r="BR32" i="6" s="1"/>
  <c r="BQ29" i="6"/>
  <c r="AZ47" i="6"/>
  <c r="AZ55" i="6"/>
  <c r="AX56" i="6"/>
  <c r="M66" i="6"/>
  <c r="V66" i="6"/>
  <c r="AC66" i="6"/>
  <c r="AD66" i="6"/>
  <c r="AV66" i="6"/>
  <c r="AQ64" i="5"/>
  <c r="AQ65" i="5" s="1"/>
  <c r="AQ61" i="5"/>
  <c r="AP70" i="5"/>
  <c r="AT73" i="5"/>
  <c r="AT72" i="5"/>
  <c r="AT65" i="5"/>
  <c r="AV73" i="5"/>
  <c r="AS73" i="5"/>
  <c r="AS65" i="5"/>
  <c r="AS72" i="5"/>
  <c r="Z55" i="5"/>
  <c r="AO61" i="5"/>
  <c r="AN64" i="5"/>
  <c r="AN61" i="5"/>
  <c r="AK64" i="5"/>
  <c r="AK72" i="5" s="1"/>
  <c r="AK63" i="5"/>
  <c r="AK61" i="5"/>
  <c r="AL63" i="5"/>
  <c r="AL61" i="5"/>
  <c r="AL64" i="5"/>
  <c r="AE53" i="5"/>
  <c r="AE51" i="5"/>
  <c r="AE60" i="5"/>
  <c r="AE55" i="5"/>
  <c r="AC73" i="5"/>
  <c r="AC72" i="5"/>
  <c r="AC65" i="5"/>
  <c r="AH64" i="5"/>
  <c r="AH61" i="5"/>
  <c r="AJ63" i="5"/>
  <c r="AG63" i="5"/>
  <c r="AJ60" i="5"/>
  <c r="AJ55" i="5"/>
  <c r="AJ51" i="5"/>
  <c r="AJ53" i="5"/>
  <c r="AD73" i="5"/>
  <c r="AD72" i="5"/>
  <c r="AD65" i="5"/>
  <c r="AG64" i="5"/>
  <c r="AG65" i="5" s="1"/>
  <c r="AG61" i="5"/>
  <c r="AF64" i="5"/>
  <c r="AF61" i="5"/>
  <c r="AI64" i="5"/>
  <c r="AI65" i="5" s="1"/>
  <c r="AI61" i="5"/>
  <c r="Z53" i="5"/>
  <c r="Z60" i="5"/>
  <c r="Z61" i="5" s="1"/>
  <c r="X61" i="5"/>
  <c r="X64" i="5"/>
  <c r="W63" i="5"/>
  <c r="W64" i="5"/>
  <c r="W65" i="5" s="1"/>
  <c r="W61" i="5"/>
  <c r="V63" i="5"/>
  <c r="V61" i="5"/>
  <c r="V64" i="5"/>
  <c r="AB55" i="5"/>
  <c r="AB60" i="5"/>
  <c r="AB51" i="5"/>
  <c r="AB53" i="5"/>
  <c r="U64" i="5"/>
  <c r="U63" i="5"/>
  <c r="U61" i="5"/>
  <c r="L50" i="5"/>
  <c r="L42" i="5"/>
  <c r="J60" i="5"/>
  <c r="J55" i="5"/>
  <c r="J51" i="5"/>
  <c r="J53" i="5"/>
  <c r="T50" i="5"/>
  <c r="T55" i="5" s="1"/>
  <c r="K42" i="5"/>
  <c r="K50" i="5"/>
  <c r="H64" i="5"/>
  <c r="H61" i="5"/>
  <c r="S50" i="5"/>
  <c r="S42" i="5"/>
  <c r="M55" i="5"/>
  <c r="M51" i="5"/>
  <c r="M60" i="5"/>
  <c r="R73" i="5"/>
  <c r="R72" i="5"/>
  <c r="R65" i="5"/>
  <c r="N55" i="5"/>
  <c r="N53" i="5"/>
  <c r="N51" i="5"/>
  <c r="N60" i="5"/>
  <c r="P55" i="5"/>
  <c r="P51" i="5"/>
  <c r="P60" i="5"/>
  <c r="P53" i="5"/>
  <c r="O50" i="5"/>
  <c r="O42" i="5"/>
  <c r="Q50" i="5"/>
  <c r="Q42" i="5"/>
  <c r="I51" i="5" l="1"/>
  <c r="I60" i="5"/>
  <c r="I61" i="5" s="1"/>
  <c r="AM61" i="5"/>
  <c r="AM64" i="5"/>
  <c r="AM65" i="5" s="1"/>
  <c r="I55" i="5"/>
  <c r="BC48" i="6"/>
  <c r="BC53" i="6" s="1"/>
  <c r="BC51" i="6"/>
  <c r="AR63" i="5"/>
  <c r="AR64" i="5"/>
  <c r="AR65" i="5" s="1"/>
  <c r="AR61" i="5"/>
  <c r="BM18" i="6"/>
  <c r="BM25" i="6"/>
  <c r="BP17" i="6"/>
  <c r="BP24" i="6" s="1"/>
  <c r="BP20" i="6"/>
  <c r="AZ53" i="6"/>
  <c r="AZ51" i="6"/>
  <c r="AZ48" i="6"/>
  <c r="BE47" i="6"/>
  <c r="AX60" i="6"/>
  <c r="AX61" i="6" s="1"/>
  <c r="AX57" i="6"/>
  <c r="BQ17" i="6"/>
  <c r="BG55" i="6"/>
  <c r="BG47" i="6"/>
  <c r="BT13" i="6"/>
  <c r="BT32" i="6" s="1"/>
  <c r="BR23" i="6"/>
  <c r="BS23" i="6" s="1"/>
  <c r="BR19" i="6"/>
  <c r="BR21" i="6"/>
  <c r="BS21" i="6" s="1"/>
  <c r="BR29" i="6"/>
  <c r="BA60" i="6"/>
  <c r="BA61" i="6" s="1"/>
  <c r="BA57" i="6"/>
  <c r="BO17" i="6"/>
  <c r="BO20" i="6"/>
  <c r="BD48" i="6"/>
  <c r="BE50" i="6"/>
  <c r="BS13" i="6"/>
  <c r="BS32" i="6" s="1"/>
  <c r="BI46" i="6"/>
  <c r="BI38" i="6"/>
  <c r="BU13" i="6"/>
  <c r="BU32" i="6" s="1"/>
  <c r="BL26" i="6"/>
  <c r="BL33" i="6"/>
  <c r="BB57" i="6"/>
  <c r="BB60" i="6"/>
  <c r="BB61" i="6" s="1"/>
  <c r="AY48" i="6"/>
  <c r="AY53" i="6"/>
  <c r="AY51" i="6"/>
  <c r="BN18" i="6"/>
  <c r="BN25" i="6"/>
  <c r="BJ38" i="6"/>
  <c r="BJ46" i="6"/>
  <c r="BH47" i="6"/>
  <c r="BH55" i="6"/>
  <c r="BK33" i="6"/>
  <c r="BK26" i="6"/>
  <c r="BF52" i="6"/>
  <c r="BH52" i="6" s="1"/>
  <c r="BF50" i="6"/>
  <c r="BF47" i="6"/>
  <c r="AS70" i="5"/>
  <c r="AT70" i="5"/>
  <c r="AO63" i="5"/>
  <c r="AK73" i="5"/>
  <c r="AK65" i="5"/>
  <c r="AN65" i="5"/>
  <c r="AN73" i="5"/>
  <c r="AN72" i="5"/>
  <c r="AL65" i="5"/>
  <c r="AL73" i="5"/>
  <c r="AL72" i="5"/>
  <c r="AD70" i="5"/>
  <c r="AE63" i="5"/>
  <c r="AE64" i="5"/>
  <c r="AE65" i="5" s="1"/>
  <c r="AE61" i="5"/>
  <c r="AJ64" i="5"/>
  <c r="AJ65" i="5" s="1"/>
  <c r="AJ61" i="5"/>
  <c r="AF73" i="5"/>
  <c r="AF72" i="5"/>
  <c r="AF65" i="5"/>
  <c r="AH73" i="5"/>
  <c r="AH72" i="5"/>
  <c r="AH65" i="5"/>
  <c r="AC70" i="5"/>
  <c r="Z64" i="5"/>
  <c r="Z73" i="5" s="1"/>
  <c r="AB64" i="5"/>
  <c r="AB65" i="5" s="1"/>
  <c r="AB61" i="5"/>
  <c r="V72" i="5"/>
  <c r="V73" i="5"/>
  <c r="V65" i="5"/>
  <c r="AB63" i="5"/>
  <c r="Y63" i="5"/>
  <c r="X72" i="5"/>
  <c r="X73" i="5"/>
  <c r="X65" i="5"/>
  <c r="U72" i="5"/>
  <c r="U65" i="5"/>
  <c r="U73" i="5"/>
  <c r="L51" i="5"/>
  <c r="L53" i="5"/>
  <c r="L60" i="5"/>
  <c r="L55" i="5"/>
  <c r="H73" i="5"/>
  <c r="H72" i="5"/>
  <c r="H65" i="5"/>
  <c r="K60" i="5"/>
  <c r="K51" i="5"/>
  <c r="K55" i="5"/>
  <c r="K53" i="5"/>
  <c r="T51" i="5"/>
  <c r="T60" i="5"/>
  <c r="T64" i="5" s="1"/>
  <c r="T65" i="5" s="1"/>
  <c r="T53" i="5"/>
  <c r="J64" i="5"/>
  <c r="J61" i="5"/>
  <c r="S53" i="5"/>
  <c r="S55" i="5"/>
  <c r="S60" i="5"/>
  <c r="S51" i="5"/>
  <c r="N63" i="5"/>
  <c r="N61" i="5"/>
  <c r="N64" i="5"/>
  <c r="Q60" i="5"/>
  <c r="Q51" i="5"/>
  <c r="Q53" i="5"/>
  <c r="Q55" i="5"/>
  <c r="R70" i="5"/>
  <c r="O51" i="5"/>
  <c r="O60" i="5"/>
  <c r="O53" i="5"/>
  <c r="O55" i="5"/>
  <c r="M63" i="5"/>
  <c r="M61" i="5"/>
  <c r="M64" i="5"/>
  <c r="P64" i="5"/>
  <c r="P61" i="5"/>
  <c r="I64" i="5" l="1"/>
  <c r="I65" i="5" s="1"/>
  <c r="BC56" i="6"/>
  <c r="BC49" i="6"/>
  <c r="X70" i="5"/>
  <c r="BG52" i="6"/>
  <c r="BF48" i="6"/>
  <c r="BG50" i="6"/>
  <c r="BG51" i="6" s="1"/>
  <c r="BM26" i="6"/>
  <c r="BM33" i="6"/>
  <c r="BS22" i="6"/>
  <c r="BD49" i="6"/>
  <c r="BD56" i="6"/>
  <c r="BU29" i="6"/>
  <c r="AZ49" i="6"/>
  <c r="AZ56" i="6"/>
  <c r="BE48" i="6"/>
  <c r="BE55" i="6"/>
  <c r="BE51" i="6"/>
  <c r="BK34" i="6"/>
  <c r="BK37" i="6"/>
  <c r="BT23" i="6"/>
  <c r="BU23" i="6" s="1"/>
  <c r="BV13" i="6"/>
  <c r="BT19" i="6"/>
  <c r="BT21" i="6"/>
  <c r="BT29" i="6"/>
  <c r="BI52" i="6"/>
  <c r="BI47" i="6"/>
  <c r="BI50" i="6"/>
  <c r="BN33" i="6"/>
  <c r="BN26" i="6"/>
  <c r="BC60" i="6"/>
  <c r="BC61" i="6" s="1"/>
  <c r="BC57" i="6"/>
  <c r="BC59" i="6"/>
  <c r="BQ18" i="6"/>
  <c r="BQ25" i="6"/>
  <c r="BL37" i="6"/>
  <c r="BL34" i="6"/>
  <c r="BR17" i="6"/>
  <c r="BO18" i="6"/>
  <c r="BO24" i="6"/>
  <c r="BO25" i="6"/>
  <c r="BJ47" i="6"/>
  <c r="BJ52" i="6"/>
  <c r="BJ50" i="6"/>
  <c r="BJ48" i="6" s="1"/>
  <c r="BJ49" i="6" s="1"/>
  <c r="BJ56" i="6"/>
  <c r="BS29" i="6"/>
  <c r="AY49" i="6"/>
  <c r="AY56" i="6"/>
  <c r="BH50" i="6"/>
  <c r="BS19" i="6"/>
  <c r="BP18" i="6"/>
  <c r="BP25" i="6"/>
  <c r="AL70" i="5"/>
  <c r="AN70" i="5"/>
  <c r="AK70" i="5"/>
  <c r="AH70" i="5"/>
  <c r="AF70" i="5"/>
  <c r="Z65" i="5"/>
  <c r="Z72" i="5"/>
  <c r="Z70" i="5" s="1"/>
  <c r="V70" i="5"/>
  <c r="U70" i="5"/>
  <c r="L61" i="5"/>
  <c r="L64" i="5"/>
  <c r="L65" i="5" s="1"/>
  <c r="J65" i="5"/>
  <c r="J73" i="5"/>
  <c r="J72" i="5"/>
  <c r="T61" i="5"/>
  <c r="K64" i="5"/>
  <c r="K65" i="5" s="1"/>
  <c r="K61" i="5"/>
  <c r="H70" i="5"/>
  <c r="S61" i="5"/>
  <c r="S64" i="5"/>
  <c r="S65" i="5" s="1"/>
  <c r="O64" i="5"/>
  <c r="O65" i="5" s="1"/>
  <c r="O61" i="5"/>
  <c r="O63" i="5"/>
  <c r="P73" i="5"/>
  <c r="P72" i="5"/>
  <c r="P65" i="5"/>
  <c r="Q64" i="5"/>
  <c r="Q65" i="5" s="1"/>
  <c r="Q61" i="5"/>
  <c r="M73" i="5"/>
  <c r="M72" i="5"/>
  <c r="M65" i="5"/>
  <c r="N73" i="5"/>
  <c r="N72" i="5"/>
  <c r="N65" i="5"/>
  <c r="T63" i="5"/>
  <c r="Q63" i="5"/>
  <c r="BX13" i="6" l="1"/>
  <c r="BX32" i="6" s="1"/>
  <c r="BV32" i="6"/>
  <c r="BG48" i="6"/>
  <c r="BG49" i="6" s="1"/>
  <c r="BG53" i="6"/>
  <c r="BF49" i="6"/>
  <c r="BF56" i="6"/>
  <c r="BM34" i="6"/>
  <c r="BM37" i="6"/>
  <c r="BK38" i="6"/>
  <c r="BK46" i="6"/>
  <c r="BQ33" i="6"/>
  <c r="BQ26" i="6"/>
  <c r="AY60" i="6"/>
  <c r="AY61" i="6" s="1"/>
  <c r="AY57" i="6"/>
  <c r="BP33" i="6"/>
  <c r="BP26" i="6"/>
  <c r="BI48" i="6"/>
  <c r="BK50" i="6"/>
  <c r="BH48" i="6"/>
  <c r="BH51" i="6"/>
  <c r="BO33" i="6"/>
  <c r="BO26" i="6"/>
  <c r="BU21" i="6"/>
  <c r="BU22" i="6" s="1"/>
  <c r="BD60" i="6"/>
  <c r="BD61" i="6" s="1"/>
  <c r="BD57" i="6"/>
  <c r="BL46" i="6"/>
  <c r="BL38" i="6"/>
  <c r="BJ60" i="6"/>
  <c r="BJ61" i="6" s="1"/>
  <c r="BJ57" i="6"/>
  <c r="BS17" i="6"/>
  <c r="BS20" i="6"/>
  <c r="BK52" i="6"/>
  <c r="BE49" i="6"/>
  <c r="BE53" i="6"/>
  <c r="BE56" i="6"/>
  <c r="AZ60" i="6"/>
  <c r="AZ61" i="6" s="1"/>
  <c r="AZ57" i="6"/>
  <c r="BT17" i="6"/>
  <c r="BH53" i="6"/>
  <c r="BR18" i="6"/>
  <c r="BR25" i="6"/>
  <c r="BW13" i="6"/>
  <c r="BW32" i="6" s="1"/>
  <c r="BY13" i="6"/>
  <c r="BY32" i="6" s="1"/>
  <c r="BV23" i="6"/>
  <c r="BX23" i="6" s="1"/>
  <c r="BV21" i="6"/>
  <c r="BX21" i="6" s="1"/>
  <c r="BX22" i="6" s="1"/>
  <c r="BV19" i="6"/>
  <c r="BW19" i="6" s="1"/>
  <c r="BV29" i="6"/>
  <c r="BN34" i="6"/>
  <c r="BN37" i="6"/>
  <c r="BU19" i="6"/>
  <c r="J70" i="5"/>
  <c r="N70" i="5"/>
  <c r="M70" i="5"/>
  <c r="P70" i="5"/>
  <c r="BX29" i="6" l="1"/>
  <c r="BG56" i="6"/>
  <c r="BG60" i="6" s="1"/>
  <c r="BG61" i="6" s="1"/>
  <c r="BF57" i="6"/>
  <c r="BF60" i="6"/>
  <c r="BF61" i="6" s="1"/>
  <c r="BM46" i="6"/>
  <c r="BM47" i="6" s="1"/>
  <c r="BM38" i="6"/>
  <c r="BZ13" i="6"/>
  <c r="BZ32" i="6" s="1"/>
  <c r="BY19" i="6"/>
  <c r="BY23" i="6"/>
  <c r="BY21" i="6"/>
  <c r="BY29" i="6"/>
  <c r="BK55" i="6"/>
  <c r="BK48" i="6"/>
  <c r="BK49" i="6" s="1"/>
  <c r="BK51" i="6"/>
  <c r="BW29" i="6"/>
  <c r="BI49" i="6"/>
  <c r="BI56" i="6"/>
  <c r="BN46" i="6"/>
  <c r="BN38" i="6"/>
  <c r="BS24" i="6"/>
  <c r="BS18" i="6"/>
  <c r="BS25" i="6"/>
  <c r="BO37" i="6"/>
  <c r="BO34" i="6"/>
  <c r="BK47" i="6"/>
  <c r="BL52" i="6"/>
  <c r="BL47" i="6"/>
  <c r="BL50" i="6"/>
  <c r="BU20" i="6"/>
  <c r="BU17" i="6"/>
  <c r="BR33" i="6"/>
  <c r="BR26" i="6"/>
  <c r="BP34" i="6"/>
  <c r="BP37" i="6"/>
  <c r="BT18" i="6"/>
  <c r="BT25" i="6"/>
  <c r="BW21" i="6"/>
  <c r="BW22" i="6" s="1"/>
  <c r="BW23" i="6"/>
  <c r="BW20" i="6"/>
  <c r="BQ37" i="6"/>
  <c r="BQ34" i="6"/>
  <c r="BV17" i="6"/>
  <c r="BX19" i="6"/>
  <c r="BE57" i="6"/>
  <c r="BE60" i="6"/>
  <c r="BE61" i="6" s="1"/>
  <c r="BH49" i="6"/>
  <c r="BH56" i="6"/>
  <c r="G62" i="5"/>
  <c r="G58" i="5"/>
  <c r="G54" i="5"/>
  <c r="G48" i="5"/>
  <c r="G49" i="5"/>
  <c r="G47" i="5"/>
  <c r="G45" i="5"/>
  <c r="G43" i="5"/>
  <c r="G39" i="5"/>
  <c r="G34" i="5"/>
  <c r="F32" i="5"/>
  <c r="F33" i="5"/>
  <c r="E33" i="5"/>
  <c r="G25" i="5"/>
  <c r="G23" i="5"/>
  <c r="G21" i="5"/>
  <c r="G13" i="5"/>
  <c r="G15" i="5" s="1"/>
  <c r="F59" i="5"/>
  <c r="E52" i="5"/>
  <c r="F52" i="5"/>
  <c r="F24" i="5"/>
  <c r="F22" i="5"/>
  <c r="F19" i="5"/>
  <c r="F27" i="5" s="1"/>
  <c r="E68" i="5"/>
  <c r="E59" i="5"/>
  <c r="E24" i="5"/>
  <c r="E22" i="5"/>
  <c r="G19" i="5" l="1"/>
  <c r="G27" i="5" s="1"/>
  <c r="G52" i="5"/>
  <c r="CA13" i="6"/>
  <c r="CA32" i="6" s="1"/>
  <c r="BG57" i="6"/>
  <c r="BW17" i="6"/>
  <c r="BW18" i="6" s="1"/>
  <c r="BV18" i="6"/>
  <c r="BV25" i="6"/>
  <c r="BS33" i="6"/>
  <c r="BS26" i="6"/>
  <c r="BR37" i="6"/>
  <c r="BR34" i="6"/>
  <c r="BU18" i="6"/>
  <c r="BU25" i="6"/>
  <c r="BU24" i="6"/>
  <c r="BN50" i="6"/>
  <c r="BP50" i="6" s="1"/>
  <c r="BN47" i="6"/>
  <c r="BN52" i="6"/>
  <c r="BO52" i="6" s="1"/>
  <c r="BH60" i="6"/>
  <c r="BH61" i="6" s="1"/>
  <c r="BH57" i="6"/>
  <c r="BI57" i="6"/>
  <c r="BI60" i="6"/>
  <c r="BI61" i="6" s="1"/>
  <c r="BM52" i="6"/>
  <c r="CA29" i="6"/>
  <c r="BY17" i="6"/>
  <c r="BO46" i="6"/>
  <c r="BO38" i="6"/>
  <c r="BQ46" i="6"/>
  <c r="BQ38" i="6"/>
  <c r="BL48" i="6"/>
  <c r="BM50" i="6"/>
  <c r="BK53" i="6"/>
  <c r="BT33" i="6"/>
  <c r="BT26" i="6"/>
  <c r="CA23" i="6"/>
  <c r="BK56" i="6"/>
  <c r="BX17" i="6"/>
  <c r="BX20" i="6"/>
  <c r="BP38" i="6"/>
  <c r="BP46" i="6"/>
  <c r="BZ29" i="6"/>
  <c r="BZ19" i="6"/>
  <c r="CB13" i="6"/>
  <c r="CB32" i="6" s="1"/>
  <c r="BZ23" i="6"/>
  <c r="BZ21" i="6"/>
  <c r="CA21" i="6" s="1"/>
  <c r="CA22" i="6" s="1"/>
  <c r="G24" i="5"/>
  <c r="G59" i="5"/>
  <c r="F28" i="5"/>
  <c r="F37" i="5"/>
  <c r="G33" i="5"/>
  <c r="G22" i="5"/>
  <c r="F20" i="5"/>
  <c r="F26" i="5"/>
  <c r="G26" i="5" l="1"/>
  <c r="G20" i="5"/>
  <c r="BW25" i="6"/>
  <c r="BW33" i="6" s="1"/>
  <c r="BW24" i="6"/>
  <c r="BM48" i="6"/>
  <c r="BM55" i="6"/>
  <c r="BM51" i="6"/>
  <c r="BX18" i="6"/>
  <c r="BX25" i="6"/>
  <c r="BX24" i="6"/>
  <c r="BY18" i="6"/>
  <c r="BY25" i="6"/>
  <c r="BN48" i="6"/>
  <c r="BK60" i="6"/>
  <c r="BK61" i="6" s="1"/>
  <c r="BK57" i="6"/>
  <c r="BK59" i="6"/>
  <c r="BL49" i="6"/>
  <c r="BL56" i="6"/>
  <c r="BU26" i="6"/>
  <c r="BU33" i="6"/>
  <c r="BP52" i="6"/>
  <c r="BP53" i="6" s="1"/>
  <c r="BQ47" i="6"/>
  <c r="BQ50" i="6"/>
  <c r="BQ52" i="6"/>
  <c r="BR46" i="6"/>
  <c r="BR38" i="6"/>
  <c r="BT37" i="6"/>
  <c r="BT34" i="6"/>
  <c r="BS37" i="6"/>
  <c r="BS34" i="6"/>
  <c r="BV26" i="6"/>
  <c r="BV33" i="6"/>
  <c r="BP51" i="6"/>
  <c r="BP48" i="6"/>
  <c r="BP49" i="6" s="1"/>
  <c r="BO50" i="6"/>
  <c r="BO53" i="6" s="1"/>
  <c r="CD13" i="6"/>
  <c r="CB21" i="6"/>
  <c r="CC21" i="6" s="1"/>
  <c r="CB19" i="6"/>
  <c r="CB23" i="6"/>
  <c r="CB29" i="6"/>
  <c r="CC13" i="6"/>
  <c r="CC32" i="6" s="1"/>
  <c r="BO47" i="6"/>
  <c r="BO55" i="6"/>
  <c r="BZ17" i="6"/>
  <c r="BP47" i="6"/>
  <c r="BP55" i="6"/>
  <c r="CA19" i="6"/>
  <c r="G37" i="5"/>
  <c r="G28" i="5"/>
  <c r="F41" i="5"/>
  <c r="F38" i="5"/>
  <c r="E19" i="5"/>
  <c r="E15" i="1"/>
  <c r="E115" i="1" s="1"/>
  <c r="J13" i="1"/>
  <c r="F61" i="1"/>
  <c r="F14" i="1"/>
  <c r="E27" i="1"/>
  <c r="J105" i="1"/>
  <c r="K105" i="1" s="1"/>
  <c r="L105" i="1" s="1"/>
  <c r="M105" i="1" s="1"/>
  <c r="N105" i="1" s="1"/>
  <c r="O105" i="1" s="1"/>
  <c r="P105" i="1" s="1"/>
  <c r="Q105" i="1" s="1"/>
  <c r="R105" i="1" s="1"/>
  <c r="S105" i="1" s="1"/>
  <c r="J100" i="1"/>
  <c r="K100" i="1" s="1"/>
  <c r="L100" i="1" s="1"/>
  <c r="M100" i="1" s="1"/>
  <c r="N100" i="1" s="1"/>
  <c r="O100" i="1" s="1"/>
  <c r="P100" i="1" s="1"/>
  <c r="Q100" i="1" s="1"/>
  <c r="R100" i="1" s="1"/>
  <c r="S100" i="1" s="1"/>
  <c r="J83" i="1"/>
  <c r="K83" i="1" s="1"/>
  <c r="L83" i="1" s="1"/>
  <c r="M83" i="1" s="1"/>
  <c r="N83" i="1" s="1"/>
  <c r="O83" i="1" s="1"/>
  <c r="P83" i="1" s="1"/>
  <c r="Q83" i="1" s="1"/>
  <c r="R83" i="1" s="1"/>
  <c r="S83" i="1" s="1"/>
  <c r="F93" i="1"/>
  <c r="F106" i="1" s="1"/>
  <c r="F108" i="1" s="1"/>
  <c r="F141" i="1" s="1"/>
  <c r="H93" i="1"/>
  <c r="H106" i="1" s="1"/>
  <c r="H108" i="1" s="1"/>
  <c r="H141" i="1" s="1"/>
  <c r="I93" i="1"/>
  <c r="E93" i="1"/>
  <c r="E106" i="1" s="1"/>
  <c r="E108" i="1" s="1"/>
  <c r="E141" i="1" s="1"/>
  <c r="I86" i="1"/>
  <c r="F86" i="1"/>
  <c r="G86" i="1"/>
  <c r="H86" i="1"/>
  <c r="E86" i="1"/>
  <c r="F82" i="1"/>
  <c r="G82" i="1"/>
  <c r="H82" i="1"/>
  <c r="I82" i="1"/>
  <c r="E82" i="1"/>
  <c r="K70" i="1"/>
  <c r="L70" i="1"/>
  <c r="M70" i="1"/>
  <c r="N70" i="1"/>
  <c r="O70" i="1"/>
  <c r="P70" i="1"/>
  <c r="Q70" i="1"/>
  <c r="R70" i="1"/>
  <c r="S70" i="1"/>
  <c r="J70" i="1"/>
  <c r="J60" i="1"/>
  <c r="K60" i="1" s="1"/>
  <c r="L60" i="1" s="1"/>
  <c r="M60" i="1" s="1"/>
  <c r="N60" i="1" s="1"/>
  <c r="O60" i="1" s="1"/>
  <c r="P60" i="1" s="1"/>
  <c r="Q60" i="1" s="1"/>
  <c r="R60" i="1" s="1"/>
  <c r="S60" i="1" s="1"/>
  <c r="BW26" i="6" l="1"/>
  <c r="CF13" i="6"/>
  <c r="CF32" i="6" s="1"/>
  <c r="CD32" i="6"/>
  <c r="K13" i="1"/>
  <c r="J84" i="1"/>
  <c r="J85" i="1"/>
  <c r="I106" i="1"/>
  <c r="CC22" i="6"/>
  <c r="CE13" i="6"/>
  <c r="CE32" i="6" s="1"/>
  <c r="BW34" i="6"/>
  <c r="BW37" i="6"/>
  <c r="CC29" i="6"/>
  <c r="BV37" i="6"/>
  <c r="BV34" i="6"/>
  <c r="CC23" i="6"/>
  <c r="BS46" i="6"/>
  <c r="BS38" i="6"/>
  <c r="BQ48" i="6"/>
  <c r="CB17" i="6"/>
  <c r="BX33" i="6"/>
  <c r="BX26" i="6"/>
  <c r="CG13" i="6"/>
  <c r="CG32" i="6" s="1"/>
  <c r="CD21" i="6"/>
  <c r="CF21" i="6" s="1"/>
  <c r="CD23" i="6"/>
  <c r="CE23" i="6" s="1"/>
  <c r="CD19" i="6"/>
  <c r="CD29" i="6"/>
  <c r="BM49" i="6"/>
  <c r="BM56" i="6"/>
  <c r="BM53" i="6"/>
  <c r="BR47" i="6"/>
  <c r="BR50" i="6"/>
  <c r="BR52" i="6"/>
  <c r="BS52" i="6" s="1"/>
  <c r="BY33" i="6"/>
  <c r="BY26" i="6"/>
  <c r="CA17" i="6"/>
  <c r="CA20" i="6"/>
  <c r="BU37" i="6"/>
  <c r="BU34" i="6"/>
  <c r="BP56" i="6"/>
  <c r="BL60" i="6"/>
  <c r="BL61" i="6" s="1"/>
  <c r="BL57" i="6"/>
  <c r="BZ18" i="6"/>
  <c r="BZ25" i="6"/>
  <c r="BT38" i="6"/>
  <c r="BT46" i="6"/>
  <c r="BO51" i="6"/>
  <c r="BO48" i="6"/>
  <c r="BN49" i="6"/>
  <c r="BN56" i="6"/>
  <c r="CC19" i="6"/>
  <c r="E26" i="5"/>
  <c r="E27" i="5"/>
  <c r="F50" i="5"/>
  <c r="F42" i="5"/>
  <c r="G41" i="5"/>
  <c r="G38" i="5"/>
  <c r="E20" i="5"/>
  <c r="M64" i="1"/>
  <c r="N64" i="1"/>
  <c r="K64" i="1"/>
  <c r="Q64" i="1"/>
  <c r="P64" i="1"/>
  <c r="O64" i="1"/>
  <c r="S64" i="1"/>
  <c r="J64" i="1"/>
  <c r="R64" i="1"/>
  <c r="L64" i="1"/>
  <c r="CE29" i="6" l="1"/>
  <c r="CE21" i="6"/>
  <c r="CD17" i="6"/>
  <c r="CF29" i="6"/>
  <c r="CF22" i="6"/>
  <c r="CE22" i="6"/>
  <c r="M37" i="1"/>
  <c r="K33" i="1"/>
  <c r="K148" i="1" s="1"/>
  <c r="L13" i="1"/>
  <c r="K84" i="1"/>
  <c r="J106" i="1"/>
  <c r="I108" i="1"/>
  <c r="I141" i="1" s="1"/>
  <c r="CE19" i="6"/>
  <c r="CE20" i="6" s="1"/>
  <c r="CF23" i="6"/>
  <c r="CF19" i="6"/>
  <c r="CF20" i="6" s="1"/>
  <c r="CC17" i="6"/>
  <c r="CC20" i="6"/>
  <c r="BX37" i="6"/>
  <c r="BX34" i="6"/>
  <c r="BN60" i="6"/>
  <c r="BN61" i="6" s="1"/>
  <c r="BN57" i="6"/>
  <c r="CB18" i="6"/>
  <c r="CB25" i="6"/>
  <c r="BV46" i="6"/>
  <c r="BV38" i="6"/>
  <c r="BR48" i="6"/>
  <c r="BS47" i="6"/>
  <c r="BP60" i="6"/>
  <c r="BP61" i="6" s="1"/>
  <c r="BP57" i="6"/>
  <c r="BM57" i="6"/>
  <c r="BM60" i="6"/>
  <c r="BM61" i="6" s="1"/>
  <c r="BO49" i="6"/>
  <c r="BO56" i="6"/>
  <c r="BU46" i="6"/>
  <c r="BU38" i="6"/>
  <c r="BT47" i="6"/>
  <c r="BT50" i="6"/>
  <c r="BT52" i="6"/>
  <c r="BU52" i="6" s="1"/>
  <c r="CA18" i="6"/>
  <c r="CA25" i="6"/>
  <c r="CA24" i="6"/>
  <c r="BS50" i="6"/>
  <c r="BQ49" i="6"/>
  <c r="BQ56" i="6"/>
  <c r="BZ33" i="6"/>
  <c r="BZ26" i="6"/>
  <c r="BY34" i="6"/>
  <c r="BY37" i="6"/>
  <c r="BW38" i="6"/>
  <c r="BW46" i="6"/>
  <c r="CG23" i="6"/>
  <c r="CG21" i="6"/>
  <c r="CH13" i="6"/>
  <c r="CH32" i="6" s="1"/>
  <c r="CG19" i="6"/>
  <c r="CG29" i="6"/>
  <c r="G42" i="5"/>
  <c r="G50" i="5"/>
  <c r="F55" i="5"/>
  <c r="F51" i="5"/>
  <c r="F53" i="5"/>
  <c r="F60" i="5"/>
  <c r="E28" i="5"/>
  <c r="E37" i="5"/>
  <c r="K91" i="1" l="1"/>
  <c r="K93" i="1"/>
  <c r="L33" i="1" s="1"/>
  <c r="CD18" i="6"/>
  <c r="CD25" i="6"/>
  <c r="CE17" i="6"/>
  <c r="CE24" i="6" s="1"/>
  <c r="N37" i="1"/>
  <c r="M13" i="1"/>
  <c r="L84" i="1"/>
  <c r="K106" i="1"/>
  <c r="CF17" i="6"/>
  <c r="CF24" i="6" s="1"/>
  <c r="CE18" i="6"/>
  <c r="BY46" i="6"/>
  <c r="BY38" i="6"/>
  <c r="BT48" i="6"/>
  <c r="BZ34" i="6"/>
  <c r="BZ37" i="6"/>
  <c r="CG17" i="6"/>
  <c r="BQ60" i="6"/>
  <c r="BQ61" i="6" s="1"/>
  <c r="BQ57" i="6"/>
  <c r="CH19" i="6"/>
  <c r="CI19" i="6" s="1"/>
  <c r="CJ13" i="6"/>
  <c r="CJ32" i="6" s="1"/>
  <c r="CH21" i="6"/>
  <c r="CH23" i="6"/>
  <c r="CI23" i="6" s="1"/>
  <c r="CH29" i="6"/>
  <c r="BU47" i="6"/>
  <c r="BW55" i="6"/>
  <c r="BW47" i="6"/>
  <c r="CA26" i="6"/>
  <c r="CA33" i="6"/>
  <c r="BV47" i="6"/>
  <c r="BV52" i="6"/>
  <c r="BX52" i="6" s="1"/>
  <c r="BV50" i="6"/>
  <c r="BV48" i="6" s="1"/>
  <c r="BV49" i="6" s="1"/>
  <c r="BU50" i="6"/>
  <c r="BX38" i="6"/>
  <c r="BX46" i="6"/>
  <c r="CI13" i="6"/>
  <c r="CI32" i="6" s="1"/>
  <c r="BS51" i="6"/>
  <c r="BS48" i="6"/>
  <c r="BS55" i="6"/>
  <c r="BR49" i="6"/>
  <c r="BR56" i="6"/>
  <c r="BO57" i="6"/>
  <c r="BO60" i="6"/>
  <c r="BO61" i="6" s="1"/>
  <c r="CC18" i="6"/>
  <c r="CC25" i="6"/>
  <c r="CC24" i="6"/>
  <c r="CB33" i="6"/>
  <c r="CB26" i="6"/>
  <c r="F61" i="5"/>
  <c r="F63" i="5"/>
  <c r="F64" i="5"/>
  <c r="G53" i="5"/>
  <c r="G60" i="5"/>
  <c r="G55" i="5"/>
  <c r="G51" i="5"/>
  <c r="E41" i="5"/>
  <c r="E38" i="5"/>
  <c r="L148" i="1" l="1"/>
  <c r="L93" i="1"/>
  <c r="L91" i="1"/>
  <c r="O37" i="1" s="1"/>
  <c r="CE25" i="6"/>
  <c r="CE26" i="6" s="1"/>
  <c r="BW52" i="6"/>
  <c r="CD26" i="6"/>
  <c r="CD33" i="6"/>
  <c r="BW50" i="6"/>
  <c r="BW48" i="6" s="1"/>
  <c r="CF25" i="6"/>
  <c r="CF26" i="6" s="1"/>
  <c r="CF18" i="6"/>
  <c r="BV56" i="6"/>
  <c r="BV60" i="6" s="1"/>
  <c r="BV61" i="6" s="1"/>
  <c r="M33" i="1"/>
  <c r="M148" i="1" s="1"/>
  <c r="N13" i="1"/>
  <c r="M84" i="1"/>
  <c r="L106" i="1"/>
  <c r="BX50" i="6"/>
  <c r="BX51" i="6" s="1"/>
  <c r="CB37" i="6"/>
  <c r="CB34" i="6"/>
  <c r="CI20" i="6"/>
  <c r="CG18" i="6"/>
  <c r="CG25" i="6"/>
  <c r="BS49" i="6"/>
  <c r="BS56" i="6"/>
  <c r="BS53" i="6"/>
  <c r="BZ46" i="6"/>
  <c r="BZ38" i="6"/>
  <c r="BX47" i="6"/>
  <c r="BX55" i="6"/>
  <c r="CH17" i="6"/>
  <c r="BY52" i="6"/>
  <c r="BY47" i="6"/>
  <c r="BY50" i="6"/>
  <c r="BR57" i="6"/>
  <c r="BR60" i="6"/>
  <c r="BR61" i="6" s="1"/>
  <c r="CI21" i="6"/>
  <c r="CI22" i="6" s="1"/>
  <c r="CE33" i="6"/>
  <c r="CA37" i="6"/>
  <c r="CA34" i="6"/>
  <c r="CC26" i="6"/>
  <c r="CC33" i="6"/>
  <c r="CI29" i="6"/>
  <c r="BT49" i="6"/>
  <c r="BT56" i="6"/>
  <c r="CJ21" i="6"/>
  <c r="CK21" i="6" s="1"/>
  <c r="CJ23" i="6"/>
  <c r="CJ19" i="6"/>
  <c r="CL13" i="6"/>
  <c r="CL32" i="6" s="1"/>
  <c r="CJ29" i="6"/>
  <c r="CK13" i="6"/>
  <c r="CK32" i="6" s="1"/>
  <c r="BU51" i="6"/>
  <c r="BU48" i="6"/>
  <c r="BU55" i="6"/>
  <c r="G63" i="5"/>
  <c r="G64" i="5"/>
  <c r="G65" i="5" s="1"/>
  <c r="G61" i="5"/>
  <c r="F73" i="5"/>
  <c r="F72" i="5"/>
  <c r="F65" i="5"/>
  <c r="E42" i="5"/>
  <c r="E50" i="5"/>
  <c r="M91" i="1" l="1"/>
  <c r="M93" i="1"/>
  <c r="BW53" i="6"/>
  <c r="BW51" i="6"/>
  <c r="CD34" i="6"/>
  <c r="CD37" i="6"/>
  <c r="CF33" i="6"/>
  <c r="CM13" i="6"/>
  <c r="CM32" i="6" s="1"/>
  <c r="BV57" i="6"/>
  <c r="CN13" i="6"/>
  <c r="CN32" i="6" s="1"/>
  <c r="N33" i="1"/>
  <c r="N148" i="1" s="1"/>
  <c r="P37" i="1"/>
  <c r="M106" i="1"/>
  <c r="O13" i="1"/>
  <c r="N84" i="1"/>
  <c r="BX53" i="6"/>
  <c r="BX48" i="6"/>
  <c r="BX49" i="6" s="1"/>
  <c r="CK22" i="6"/>
  <c r="CK19" i="6"/>
  <c r="BZ52" i="6"/>
  <c r="CA52" i="6" s="1"/>
  <c r="BZ50" i="6"/>
  <c r="BZ47" i="6"/>
  <c r="BU49" i="6"/>
  <c r="BU53" i="6"/>
  <c r="BU56" i="6"/>
  <c r="CK23" i="6"/>
  <c r="BT60" i="6"/>
  <c r="BT61" i="6" s="1"/>
  <c r="BT57" i="6"/>
  <c r="CG33" i="6"/>
  <c r="CG26" i="6"/>
  <c r="CI17" i="6"/>
  <c r="CC37" i="6"/>
  <c r="CC34" i="6"/>
  <c r="BW49" i="6"/>
  <c r="BW56" i="6"/>
  <c r="BY48" i="6"/>
  <c r="CB46" i="6"/>
  <c r="CB38" i="6"/>
  <c r="CA46" i="6"/>
  <c r="CA38" i="6"/>
  <c r="CJ17" i="6"/>
  <c r="CE34" i="6"/>
  <c r="CE37" i="6"/>
  <c r="BS60" i="6"/>
  <c r="BS61" i="6" s="1"/>
  <c r="BS57" i="6"/>
  <c r="BS59" i="6"/>
  <c r="CH18" i="6"/>
  <c r="CH25" i="6"/>
  <c r="CK29" i="6"/>
  <c r="CO13" i="6"/>
  <c r="CO32" i="6" s="1"/>
  <c r="CL23" i="6"/>
  <c r="CM23" i="6" s="1"/>
  <c r="CL21" i="6"/>
  <c r="CL19" i="6"/>
  <c r="CL29" i="6"/>
  <c r="CF34" i="6"/>
  <c r="CF37" i="6"/>
  <c r="F70" i="5"/>
  <c r="E51" i="5"/>
  <c r="E55" i="5"/>
  <c r="E53" i="5"/>
  <c r="E60" i="5"/>
  <c r="N93" i="1" l="1"/>
  <c r="N91" i="1"/>
  <c r="CD46" i="6"/>
  <c r="CD38" i="6"/>
  <c r="CN29" i="6"/>
  <c r="CM29" i="6"/>
  <c r="BZ48" i="6"/>
  <c r="BZ49" i="6" s="1"/>
  <c r="CL17" i="6"/>
  <c r="BZ56" i="6"/>
  <c r="BZ57" i="6" s="1"/>
  <c r="O33" i="1"/>
  <c r="O148" i="1" s="1"/>
  <c r="Q37" i="1"/>
  <c r="N106" i="1"/>
  <c r="P13" i="1"/>
  <c r="O84" i="1"/>
  <c r="BX56" i="6"/>
  <c r="BX57" i="6" s="1"/>
  <c r="CF46" i="6"/>
  <c r="CF38" i="6"/>
  <c r="BW57" i="6"/>
  <c r="BW60" i="6"/>
  <c r="BW61" i="6" s="1"/>
  <c r="CA47" i="6"/>
  <c r="CC38" i="6"/>
  <c r="CC46" i="6"/>
  <c r="CM21" i="6"/>
  <c r="CM22" i="6" s="1"/>
  <c r="CN21" i="6"/>
  <c r="CN22" i="6" s="1"/>
  <c r="CE46" i="6"/>
  <c r="CE38" i="6"/>
  <c r="CJ18" i="6"/>
  <c r="CJ25" i="6"/>
  <c r="CM19" i="6"/>
  <c r="CA50" i="6"/>
  <c r="CG34" i="6"/>
  <c r="CG37" i="6"/>
  <c r="CN19" i="6"/>
  <c r="CH33" i="6"/>
  <c r="CH26" i="6"/>
  <c r="BU57" i="6"/>
  <c r="BU60" i="6"/>
  <c r="BU61" i="6" s="1"/>
  <c r="CI18" i="6"/>
  <c r="CI24" i="6"/>
  <c r="CI25" i="6"/>
  <c r="CB52" i="6"/>
  <c r="CB50" i="6"/>
  <c r="CC50" i="6" s="1"/>
  <c r="CB47" i="6"/>
  <c r="CP13" i="6"/>
  <c r="CO23" i="6"/>
  <c r="CO19" i="6"/>
  <c r="CO21" i="6"/>
  <c r="CO29" i="6"/>
  <c r="CK20" i="6"/>
  <c r="CK17" i="6"/>
  <c r="BY49" i="6"/>
  <c r="BY56" i="6"/>
  <c r="CN23" i="6"/>
  <c r="E64" i="5"/>
  <c r="E63" i="5"/>
  <c r="E61" i="5"/>
  <c r="O91" i="1" l="1"/>
  <c r="O93" i="1"/>
  <c r="R37" i="1" s="1"/>
  <c r="BX60" i="6"/>
  <c r="BX61" i="6" s="1"/>
  <c r="BZ60" i="6"/>
  <c r="BZ61" i="6" s="1"/>
  <c r="CD47" i="6"/>
  <c r="CD52" i="6"/>
  <c r="CE52" i="6" s="1"/>
  <c r="CD50" i="6"/>
  <c r="CF50" i="6" s="1"/>
  <c r="CF51" i="6" s="1"/>
  <c r="CQ13" i="6"/>
  <c r="CQ32" i="6" s="1"/>
  <c r="CP32" i="6"/>
  <c r="CL18" i="6"/>
  <c r="CL25" i="6"/>
  <c r="O106" i="1"/>
  <c r="Q13" i="1"/>
  <c r="P84" i="1"/>
  <c r="CC47" i="6"/>
  <c r="CM20" i="6"/>
  <c r="CM17" i="6"/>
  <c r="CC51" i="6"/>
  <c r="CC55" i="6"/>
  <c r="CJ33" i="6"/>
  <c r="CJ26" i="6"/>
  <c r="CO17" i="6"/>
  <c r="CR13" i="6"/>
  <c r="CR32" i="6" s="1"/>
  <c r="CP21" i="6"/>
  <c r="CQ21" i="6" s="1"/>
  <c r="CP23" i="6"/>
  <c r="CQ23" i="6" s="1"/>
  <c r="CP19" i="6"/>
  <c r="CP29" i="6"/>
  <c r="CN20" i="6"/>
  <c r="CN17" i="6"/>
  <c r="CN24" i="6" s="1"/>
  <c r="CC52" i="6"/>
  <c r="CC48" i="6" s="1"/>
  <c r="CC49" i="6" s="1"/>
  <c r="CI26" i="6"/>
  <c r="CI33" i="6"/>
  <c r="CQ29" i="6"/>
  <c r="BY57" i="6"/>
  <c r="BY60" i="6"/>
  <c r="BY61" i="6" s="1"/>
  <c r="CK18" i="6"/>
  <c r="CK25" i="6"/>
  <c r="CH37" i="6"/>
  <c r="CH34" i="6"/>
  <c r="CG46" i="6"/>
  <c r="CG38" i="6"/>
  <c r="CE47" i="6"/>
  <c r="CE55" i="6"/>
  <c r="CF55" i="6"/>
  <c r="CF47" i="6"/>
  <c r="CK24" i="6"/>
  <c r="CB48" i="6"/>
  <c r="CA51" i="6"/>
  <c r="CA48" i="6"/>
  <c r="CA55" i="6"/>
  <c r="I63" i="5"/>
  <c r="L63" i="5"/>
  <c r="E65" i="5"/>
  <c r="E73" i="5"/>
  <c r="E72" i="5"/>
  <c r="P33" i="1" l="1"/>
  <c r="CE50" i="6"/>
  <c r="CE53" i="6" s="1"/>
  <c r="CQ22" i="6"/>
  <c r="CF52" i="6"/>
  <c r="CF48" i="6" s="1"/>
  <c r="CD48" i="6"/>
  <c r="CP17" i="6"/>
  <c r="CP18" i="6" s="1"/>
  <c r="CL26" i="6"/>
  <c r="CL33" i="6"/>
  <c r="R13" i="1"/>
  <c r="Q84" i="1"/>
  <c r="CA49" i="6"/>
  <c r="CA53" i="6"/>
  <c r="CA56" i="6"/>
  <c r="CE51" i="6"/>
  <c r="CE48" i="6"/>
  <c r="CH38" i="6"/>
  <c r="CH46" i="6"/>
  <c r="CQ19" i="6"/>
  <c r="CM18" i="6"/>
  <c r="CM25" i="6"/>
  <c r="CM24" i="6"/>
  <c r="CO18" i="6"/>
  <c r="CO25" i="6"/>
  <c r="CN18" i="6"/>
  <c r="CN25" i="6"/>
  <c r="CC56" i="6"/>
  <c r="CG50" i="6"/>
  <c r="CG52" i="6"/>
  <c r="CG47" i="6"/>
  <c r="CB49" i="6"/>
  <c r="CB56" i="6"/>
  <c r="CR19" i="6"/>
  <c r="CS19" i="6" s="1"/>
  <c r="CR21" i="6"/>
  <c r="CT13" i="6"/>
  <c r="CT32" i="6" s="1"/>
  <c r="CR23" i="6"/>
  <c r="CR29" i="6"/>
  <c r="CS13" i="6"/>
  <c r="CS32" i="6" s="1"/>
  <c r="CI37" i="6"/>
  <c r="CI34" i="6"/>
  <c r="CK26" i="6"/>
  <c r="CK33" i="6"/>
  <c r="CC53" i="6"/>
  <c r="CJ34" i="6"/>
  <c r="CJ37" i="6"/>
  <c r="E70" i="5"/>
  <c r="P148" i="1" l="1"/>
  <c r="P93" i="1"/>
  <c r="P91" i="1"/>
  <c r="CF53" i="6"/>
  <c r="CP25" i="6"/>
  <c r="CD49" i="6"/>
  <c r="CD56" i="6"/>
  <c r="CL34" i="6"/>
  <c r="CL37" i="6"/>
  <c r="S13" i="1"/>
  <c r="S84" i="1" s="1"/>
  <c r="R84" i="1"/>
  <c r="CK34" i="6"/>
  <c r="CK37" i="6"/>
  <c r="CN26" i="6"/>
  <c r="CN33" i="6"/>
  <c r="CW13" i="6"/>
  <c r="CW32" i="6" s="1"/>
  <c r="CT23" i="6"/>
  <c r="CV23" i="6" s="1"/>
  <c r="CT19" i="6"/>
  <c r="CT21" i="6"/>
  <c r="CV21" i="6" s="1"/>
  <c r="CT29" i="6"/>
  <c r="CS20" i="6"/>
  <c r="CO33" i="6"/>
  <c r="CO26" i="6"/>
  <c r="CA59" i="6"/>
  <c r="CA57" i="6"/>
  <c r="CA60" i="6"/>
  <c r="CA61" i="6" s="1"/>
  <c r="CB60" i="6"/>
  <c r="CB61" i="6" s="1"/>
  <c r="CB57" i="6"/>
  <c r="CF49" i="6"/>
  <c r="CF56" i="6"/>
  <c r="CM26" i="6"/>
  <c r="CM33" i="6"/>
  <c r="CS29" i="6"/>
  <c r="CJ38" i="6"/>
  <c r="CJ46" i="6"/>
  <c r="CG48" i="6"/>
  <c r="CH52" i="6"/>
  <c r="CI52" i="6" s="1"/>
  <c r="CH50" i="6"/>
  <c r="CH48" i="6" s="1"/>
  <c r="CH49" i="6" s="1"/>
  <c r="CH47" i="6"/>
  <c r="CE49" i="6"/>
  <c r="CE56" i="6"/>
  <c r="CS21" i="6"/>
  <c r="CS22" i="6" s="1"/>
  <c r="CS23" i="6"/>
  <c r="CU13" i="6"/>
  <c r="CU32" i="6" s="1"/>
  <c r="CR17" i="6"/>
  <c r="CI38" i="6"/>
  <c r="CI46" i="6"/>
  <c r="CV13" i="6"/>
  <c r="CV32" i="6" s="1"/>
  <c r="CQ20" i="6"/>
  <c r="CQ17" i="6"/>
  <c r="CC57" i="6"/>
  <c r="CC60" i="6"/>
  <c r="CC61" i="6" s="1"/>
  <c r="S37" i="1" l="1"/>
  <c r="P106" i="1"/>
  <c r="Q33" i="1"/>
  <c r="CD57" i="6"/>
  <c r="CD60" i="6"/>
  <c r="CD61" i="6" s="1"/>
  <c r="CP33" i="6"/>
  <c r="CP26" i="6"/>
  <c r="CH56" i="6"/>
  <c r="CH60" i="6" s="1"/>
  <c r="CH61" i="6" s="1"/>
  <c r="CS17" i="6"/>
  <c r="CS18" i="6" s="1"/>
  <c r="CL38" i="6"/>
  <c r="CL46" i="6"/>
  <c r="CV22" i="6"/>
  <c r="CI50" i="6"/>
  <c r="CI48" i="6" s="1"/>
  <c r="CU21" i="6"/>
  <c r="CU22" i="6" s="1"/>
  <c r="CU29" i="6"/>
  <c r="CF57" i="6"/>
  <c r="CF60" i="6"/>
  <c r="CF61" i="6" s="1"/>
  <c r="CQ18" i="6"/>
  <c r="CQ25" i="6"/>
  <c r="CQ24" i="6"/>
  <c r="CE60" i="6"/>
  <c r="CE61" i="6" s="1"/>
  <c r="CE57" i="6"/>
  <c r="CT17" i="6"/>
  <c r="CV29" i="6"/>
  <c r="CW23" i="6"/>
  <c r="CX13" i="6"/>
  <c r="CX32" i="6" s="1"/>
  <c r="CW21" i="6"/>
  <c r="CW19" i="6"/>
  <c r="CW29" i="6"/>
  <c r="CI47" i="6"/>
  <c r="CU23" i="6"/>
  <c r="CU19" i="6"/>
  <c r="CO34" i="6"/>
  <c r="CO37" i="6"/>
  <c r="CK38" i="6"/>
  <c r="CK46" i="6"/>
  <c r="CM37" i="6"/>
  <c r="CM34" i="6"/>
  <c r="CG49" i="6"/>
  <c r="CG56" i="6"/>
  <c r="CJ47" i="6"/>
  <c r="CJ52" i="6"/>
  <c r="CJ50" i="6"/>
  <c r="CV19" i="6"/>
  <c r="CS25" i="6"/>
  <c r="CN34" i="6"/>
  <c r="CN37" i="6"/>
  <c r="CR18" i="6"/>
  <c r="CR25" i="6"/>
  <c r="Q93" i="1" l="1"/>
  <c r="Q148" i="1"/>
  <c r="Q91" i="1"/>
  <c r="CS24" i="6"/>
  <c r="CH57" i="6"/>
  <c r="CP37" i="6"/>
  <c r="CP34" i="6"/>
  <c r="CY13" i="6"/>
  <c r="CY32" i="6" s="1"/>
  <c r="CL50" i="6"/>
  <c r="CM50" i="6" s="1"/>
  <c r="CL47" i="6"/>
  <c r="CL52" i="6"/>
  <c r="CN52" i="6" s="1"/>
  <c r="CI49" i="6"/>
  <c r="CI53" i="6"/>
  <c r="CI55" i="6"/>
  <c r="CI51" i="6"/>
  <c r="CS26" i="6"/>
  <c r="CS33" i="6"/>
  <c r="CV17" i="6"/>
  <c r="CV20" i="6"/>
  <c r="CQ33" i="6"/>
  <c r="CQ26" i="6"/>
  <c r="CO38" i="6"/>
  <c r="CO46" i="6"/>
  <c r="CW17" i="6"/>
  <c r="CK52" i="6"/>
  <c r="CR33" i="6"/>
  <c r="CR26" i="6"/>
  <c r="CX23" i="6"/>
  <c r="CX19" i="6"/>
  <c r="CY19" i="6" s="1"/>
  <c r="CZ13" i="6"/>
  <c r="CZ32" i="6" s="1"/>
  <c r="CX21" i="6"/>
  <c r="CY21" i="6" s="1"/>
  <c r="CX29" i="6"/>
  <c r="CG60" i="6"/>
  <c r="CG61" i="6" s="1"/>
  <c r="CG57" i="6"/>
  <c r="CI56" i="6"/>
  <c r="CN46" i="6"/>
  <c r="CN38" i="6"/>
  <c r="CT18" i="6"/>
  <c r="CT25" i="6"/>
  <c r="CM38" i="6"/>
  <c r="CM46" i="6"/>
  <c r="CK47" i="6"/>
  <c r="CJ48" i="6"/>
  <c r="CK50" i="6"/>
  <c r="CN50" i="6"/>
  <c r="CY29" i="6"/>
  <c r="CU17" i="6"/>
  <c r="CU20" i="6"/>
  <c r="R33" i="1" l="1"/>
  <c r="R148" i="1" s="1"/>
  <c r="Q106" i="1"/>
  <c r="R91" i="1"/>
  <c r="R93" i="1"/>
  <c r="CY22" i="6"/>
  <c r="CM52" i="6"/>
  <c r="CP38" i="6"/>
  <c r="CP46" i="6"/>
  <c r="CL48" i="6"/>
  <c r="CT26" i="6"/>
  <c r="CT33" i="6"/>
  <c r="CY20" i="6"/>
  <c r="CU18" i="6"/>
  <c r="CU25" i="6"/>
  <c r="DB13" i="6"/>
  <c r="DB32" i="6" s="1"/>
  <c r="CZ21" i="6"/>
  <c r="CZ23" i="6"/>
  <c r="DA23" i="6" s="1"/>
  <c r="CZ19" i="6"/>
  <c r="CZ29" i="6"/>
  <c r="DA13" i="6"/>
  <c r="DA32" i="6" s="1"/>
  <c r="CX17" i="6"/>
  <c r="CW18" i="6"/>
  <c r="CW25" i="6"/>
  <c r="CN55" i="6"/>
  <c r="CN47" i="6"/>
  <c r="CN51" i="6"/>
  <c r="CN48" i="6"/>
  <c r="CN49" i="6" s="1"/>
  <c r="CJ49" i="6"/>
  <c r="CJ56" i="6"/>
  <c r="CQ34" i="6"/>
  <c r="CQ37" i="6"/>
  <c r="CY23" i="6"/>
  <c r="CU24" i="6"/>
  <c r="CS37" i="6"/>
  <c r="CS34" i="6"/>
  <c r="CO47" i="6"/>
  <c r="CO50" i="6"/>
  <c r="CO52" i="6"/>
  <c r="CI60" i="6"/>
  <c r="CI61" i="6" s="1"/>
  <c r="CI57" i="6"/>
  <c r="CI59" i="6"/>
  <c r="CK48" i="6"/>
  <c r="CK51" i="6"/>
  <c r="CK55" i="6"/>
  <c r="CR34" i="6"/>
  <c r="CR37" i="6"/>
  <c r="CM48" i="6"/>
  <c r="CM49" i="6" s="1"/>
  <c r="CM51" i="6"/>
  <c r="CN53" i="6"/>
  <c r="CV18" i="6"/>
  <c r="CV25" i="6"/>
  <c r="CV24" i="6"/>
  <c r="CM55" i="6"/>
  <c r="CM47" i="6"/>
  <c r="CM53" i="6"/>
  <c r="F71" i="1"/>
  <c r="G71" i="1"/>
  <c r="H71" i="1"/>
  <c r="I71" i="1"/>
  <c r="E71" i="1"/>
  <c r="G61" i="1"/>
  <c r="H61" i="1"/>
  <c r="I61" i="1"/>
  <c r="S33" i="1" l="1"/>
  <c r="S148" i="1" s="1"/>
  <c r="S91" i="1"/>
  <c r="R106" i="1"/>
  <c r="DC13" i="6"/>
  <c r="DC32" i="6" s="1"/>
  <c r="CP52" i="6"/>
  <c r="CP50" i="6"/>
  <c r="CP48" i="6" s="1"/>
  <c r="CP47" i="6"/>
  <c r="CL49" i="6"/>
  <c r="CL56" i="6"/>
  <c r="CM56" i="6"/>
  <c r="CM60" i="6" s="1"/>
  <c r="CM61" i="6" s="1"/>
  <c r="CS38" i="6"/>
  <c r="CS46" i="6"/>
  <c r="DC29" i="6"/>
  <c r="CK49" i="6"/>
  <c r="CK56" i="6"/>
  <c r="CZ17" i="6"/>
  <c r="DA19" i="6"/>
  <c r="CV26" i="6"/>
  <c r="CV33" i="6"/>
  <c r="CQ38" i="6"/>
  <c r="CQ46" i="6"/>
  <c r="CW33" i="6"/>
  <c r="CW26" i="6"/>
  <c r="CQ52" i="6"/>
  <c r="CJ60" i="6"/>
  <c r="CJ61" i="6" s="1"/>
  <c r="CJ57" i="6"/>
  <c r="DA29" i="6"/>
  <c r="CR38" i="6"/>
  <c r="CR46" i="6"/>
  <c r="CT37" i="6"/>
  <c r="CT34" i="6"/>
  <c r="CK53" i="6"/>
  <c r="CN56" i="6"/>
  <c r="DE13" i="6"/>
  <c r="DE32" i="6" s="1"/>
  <c r="DB23" i="6"/>
  <c r="DC23" i="6" s="1"/>
  <c r="DB21" i="6"/>
  <c r="DD21" i="6" s="1"/>
  <c r="DB19" i="6"/>
  <c r="DB29" i="6"/>
  <c r="CU26" i="6"/>
  <c r="CU33" i="6"/>
  <c r="DA21" i="6"/>
  <c r="DA22" i="6" s="1"/>
  <c r="CO48" i="6"/>
  <c r="CQ50" i="6"/>
  <c r="CX18" i="6"/>
  <c r="CX25" i="6"/>
  <c r="CY17" i="6"/>
  <c r="CY24" i="6" s="1"/>
  <c r="DD13" i="6"/>
  <c r="DD32" i="6" s="1"/>
  <c r="J28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F46" i="1"/>
  <c r="E46" i="1"/>
  <c r="I51" i="1"/>
  <c r="H51" i="1"/>
  <c r="G51" i="1"/>
  <c r="F51" i="1"/>
  <c r="G46" i="1"/>
  <c r="H46" i="1"/>
  <c r="I46" i="1"/>
  <c r="F30" i="1"/>
  <c r="G30" i="1"/>
  <c r="H30" i="1"/>
  <c r="I30" i="1"/>
  <c r="E30" i="1"/>
  <c r="F29" i="1"/>
  <c r="I29" i="1"/>
  <c r="H29" i="1"/>
  <c r="G29" i="1"/>
  <c r="F26" i="1"/>
  <c r="G26" i="1"/>
  <c r="H26" i="1"/>
  <c r="I26" i="1"/>
  <c r="F27" i="1"/>
  <c r="G27" i="1"/>
  <c r="H27" i="1"/>
  <c r="I27" i="1"/>
  <c r="E23" i="1"/>
  <c r="F22" i="1"/>
  <c r="G22" i="1"/>
  <c r="H22" i="1"/>
  <c r="I22" i="1"/>
  <c r="E22" i="1"/>
  <c r="F20" i="1"/>
  <c r="G20" i="1"/>
  <c r="H20" i="1"/>
  <c r="I20" i="1"/>
  <c r="E20" i="1"/>
  <c r="F18" i="1"/>
  <c r="G18" i="1"/>
  <c r="H18" i="1"/>
  <c r="I18" i="1"/>
  <c r="E18" i="1"/>
  <c r="F15" i="1"/>
  <c r="F115" i="1" s="1"/>
  <c r="G15" i="1"/>
  <c r="G115" i="1" s="1"/>
  <c r="H15" i="1"/>
  <c r="H115" i="1" s="1"/>
  <c r="I15" i="1"/>
  <c r="I115" i="1" s="1"/>
  <c r="E80" i="1"/>
  <c r="G14" i="1"/>
  <c r="H14" i="1"/>
  <c r="I14" i="1"/>
  <c r="S93" i="1" l="1"/>
  <c r="S106" i="1" s="1"/>
  <c r="DB17" i="6"/>
  <c r="DB18" i="6" s="1"/>
  <c r="DD23" i="6"/>
  <c r="CP49" i="6"/>
  <c r="CP56" i="6"/>
  <c r="DC19" i="6"/>
  <c r="DB25" i="6"/>
  <c r="DB33" i="6" s="1"/>
  <c r="CL57" i="6"/>
  <c r="CL60" i="6"/>
  <c r="CL61" i="6" s="1"/>
  <c r="E24" i="1"/>
  <c r="E31" i="1"/>
  <c r="CM57" i="6"/>
  <c r="DF13" i="6"/>
  <c r="DE19" i="6"/>
  <c r="DE23" i="6"/>
  <c r="DE21" i="6"/>
  <c r="DE29" i="6"/>
  <c r="DA20" i="6"/>
  <c r="DA17" i="6"/>
  <c r="DC20" i="6"/>
  <c r="CQ48" i="6"/>
  <c r="CQ49" i="6" s="1"/>
  <c r="CQ55" i="6"/>
  <c r="CQ51" i="6"/>
  <c r="CN60" i="6"/>
  <c r="CN61" i="6" s="1"/>
  <c r="CN57" i="6"/>
  <c r="CO49" i="6"/>
  <c r="CO56" i="6"/>
  <c r="CK57" i="6"/>
  <c r="CK60" i="6"/>
  <c r="CK61" i="6" s="1"/>
  <c r="CZ18" i="6"/>
  <c r="CZ25" i="6"/>
  <c r="CU37" i="6"/>
  <c r="CU34" i="6"/>
  <c r="CT46" i="6"/>
  <c r="CT38" i="6"/>
  <c r="CR50" i="6"/>
  <c r="CR52" i="6"/>
  <c r="CR47" i="6"/>
  <c r="DD29" i="6"/>
  <c r="CY18" i="6"/>
  <c r="CY25" i="6"/>
  <c r="CX33" i="6"/>
  <c r="CX26" i="6"/>
  <c r="DD22" i="6"/>
  <c r="DC21" i="6"/>
  <c r="DC22" i="6" s="1"/>
  <c r="CW34" i="6"/>
  <c r="CW37" i="6"/>
  <c r="CQ47" i="6"/>
  <c r="CS47" i="6"/>
  <c r="CV37" i="6"/>
  <c r="CV34" i="6"/>
  <c r="DD19" i="6"/>
  <c r="J21" i="1"/>
  <c r="J81" i="1"/>
  <c r="J17" i="1"/>
  <c r="E16" i="1"/>
  <c r="J19" i="1"/>
  <c r="F16" i="1"/>
  <c r="F80" i="1"/>
  <c r="K28" i="1"/>
  <c r="J30" i="1"/>
  <c r="J27" i="1"/>
  <c r="I16" i="1"/>
  <c r="I80" i="1"/>
  <c r="I23" i="1"/>
  <c r="H16" i="1"/>
  <c r="H80" i="1"/>
  <c r="G16" i="1"/>
  <c r="G80" i="1"/>
  <c r="F23" i="1"/>
  <c r="H23" i="1"/>
  <c r="G23" i="1"/>
  <c r="DB26" i="6" l="1"/>
  <c r="CP60" i="6"/>
  <c r="CP61" i="6" s="1"/>
  <c r="CP57" i="6"/>
  <c r="DG13" i="6"/>
  <c r="DG32" i="6" s="1"/>
  <c r="DF32" i="6"/>
  <c r="E35" i="1"/>
  <c r="E44" i="1" s="1"/>
  <c r="E32" i="1"/>
  <c r="DC17" i="6"/>
  <c r="DC18" i="6" s="1"/>
  <c r="CQ56" i="6"/>
  <c r="CQ60" i="6" s="1"/>
  <c r="CQ61" i="6" s="1"/>
  <c r="CQ53" i="6"/>
  <c r="DB37" i="6"/>
  <c r="DB34" i="6"/>
  <c r="CZ33" i="6"/>
  <c r="CZ26" i="6"/>
  <c r="CO60" i="6"/>
  <c r="CO61" i="6" s="1"/>
  <c r="CO57" i="6"/>
  <c r="DD20" i="6"/>
  <c r="DD17" i="6"/>
  <c r="DA18" i="6"/>
  <c r="DA24" i="6"/>
  <c r="DA25" i="6"/>
  <c r="CW38" i="6"/>
  <c r="CW46" i="6"/>
  <c r="CS52" i="6"/>
  <c r="CR48" i="6"/>
  <c r="CS50" i="6"/>
  <c r="CX37" i="6"/>
  <c r="CX34" i="6"/>
  <c r="CV46" i="6"/>
  <c r="CV38" i="6"/>
  <c r="CY33" i="6"/>
  <c r="CY26" i="6"/>
  <c r="CT50" i="6"/>
  <c r="CV50" i="6" s="1"/>
  <c r="CT47" i="6"/>
  <c r="CT52" i="6"/>
  <c r="CU52" i="6" s="1"/>
  <c r="DE17" i="6"/>
  <c r="CU38" i="6"/>
  <c r="CU46" i="6"/>
  <c r="DF23" i="6"/>
  <c r="DG23" i="6" s="1"/>
  <c r="DF21" i="6"/>
  <c r="DG21" i="6" s="1"/>
  <c r="DG22" i="6" s="1"/>
  <c r="DH13" i="6"/>
  <c r="DH32" i="6" s="1"/>
  <c r="DF19" i="6"/>
  <c r="DF29" i="6"/>
  <c r="K85" i="1"/>
  <c r="K81" i="1"/>
  <c r="J15" i="1"/>
  <c r="K17" i="1"/>
  <c r="K27" i="1"/>
  <c r="K21" i="1"/>
  <c r="K19" i="1"/>
  <c r="L28" i="1"/>
  <c r="K30" i="1"/>
  <c r="H24" i="1"/>
  <c r="H31" i="1"/>
  <c r="G31" i="1"/>
  <c r="G24" i="1"/>
  <c r="F31" i="1"/>
  <c r="F24" i="1"/>
  <c r="I31" i="1"/>
  <c r="I24" i="1"/>
  <c r="DG29" i="6" l="1"/>
  <c r="CQ59" i="6"/>
  <c r="CQ57" i="6"/>
  <c r="K15" i="1"/>
  <c r="K79" i="1" s="1"/>
  <c r="E49" i="1"/>
  <c r="E52" i="1"/>
  <c r="E47" i="1"/>
  <c r="CV52" i="6"/>
  <c r="CV53" i="6" s="1"/>
  <c r="DF17" i="6"/>
  <c r="DC25" i="6"/>
  <c r="DC33" i="6" s="1"/>
  <c r="DG19" i="6"/>
  <c r="DG17" i="6" s="1"/>
  <c r="DC24" i="6"/>
  <c r="CV47" i="6"/>
  <c r="CV55" i="6"/>
  <c r="CU47" i="6"/>
  <c r="CU55" i="6"/>
  <c r="CR49" i="6"/>
  <c r="CR56" i="6"/>
  <c r="CY37" i="6"/>
  <c r="CY34" i="6"/>
  <c r="DE18" i="6"/>
  <c r="DE25" i="6"/>
  <c r="CZ37" i="6"/>
  <c r="CZ34" i="6"/>
  <c r="DH21" i="6"/>
  <c r="DH19" i="6"/>
  <c r="DJ13" i="6"/>
  <c r="DH23" i="6"/>
  <c r="DH29" i="6"/>
  <c r="DI13" i="6"/>
  <c r="DI32" i="6" s="1"/>
  <c r="CS48" i="6"/>
  <c r="CS53" i="6" s="1"/>
  <c r="CS51" i="6"/>
  <c r="CS55" i="6"/>
  <c r="DD18" i="6"/>
  <c r="DD24" i="6"/>
  <c r="DD25" i="6"/>
  <c r="CW50" i="6"/>
  <c r="CW52" i="6"/>
  <c r="CW47" i="6"/>
  <c r="CX46" i="6"/>
  <c r="CX38" i="6"/>
  <c r="DA33" i="6"/>
  <c r="DA26" i="6"/>
  <c r="CV51" i="6"/>
  <c r="CT48" i="6"/>
  <c r="CU50" i="6"/>
  <c r="CU53" i="6" s="1"/>
  <c r="DB46" i="6"/>
  <c r="DB38" i="6"/>
  <c r="J16" i="1"/>
  <c r="J23" i="1"/>
  <c r="J31" i="1" s="1"/>
  <c r="L27" i="1"/>
  <c r="L85" i="1"/>
  <c r="L81" i="1"/>
  <c r="L19" i="1"/>
  <c r="M85" i="1"/>
  <c r="M81" i="1"/>
  <c r="L17" i="1"/>
  <c r="L21" i="1"/>
  <c r="M17" i="1"/>
  <c r="M19" i="1"/>
  <c r="M21" i="1"/>
  <c r="M27" i="1"/>
  <c r="K16" i="1"/>
  <c r="K23" i="1"/>
  <c r="M28" i="1"/>
  <c r="L30" i="1"/>
  <c r="I32" i="1"/>
  <c r="I35" i="1"/>
  <c r="F35" i="1"/>
  <c r="F32" i="1"/>
  <c r="E36" i="1"/>
  <c r="G35" i="1"/>
  <c r="G32" i="1"/>
  <c r="H32" i="1"/>
  <c r="H35" i="1"/>
  <c r="DC26" i="6" l="1"/>
  <c r="DL13" i="6"/>
  <c r="DL32" i="6" s="1"/>
  <c r="DJ32" i="6"/>
  <c r="DG20" i="6"/>
  <c r="DK13" i="6"/>
  <c r="DK32" i="6" s="1"/>
  <c r="E56" i="1"/>
  <c r="E57" i="1" s="1"/>
  <c r="E55" i="1"/>
  <c r="CV48" i="6"/>
  <c r="CV49" i="6" s="1"/>
  <c r="DF18" i="6"/>
  <c r="DF25" i="6"/>
  <c r="CY46" i="6"/>
  <c r="CY38" i="6"/>
  <c r="DI29" i="6"/>
  <c r="DC37" i="6"/>
  <c r="DC34" i="6"/>
  <c r="CW48" i="6"/>
  <c r="CR57" i="6"/>
  <c r="CR60" i="6"/>
  <c r="CR61" i="6" s="1"/>
  <c r="DK29" i="6"/>
  <c r="DM13" i="6"/>
  <c r="DM32" i="6" s="1"/>
  <c r="DJ23" i="6"/>
  <c r="DL23" i="6" s="1"/>
  <c r="DJ21" i="6"/>
  <c r="DL21" i="6" s="1"/>
  <c r="DL22" i="6" s="1"/>
  <c r="DJ19" i="6"/>
  <c r="DL19" i="6" s="1"/>
  <c r="DJ29" i="6"/>
  <c r="DA34" i="6"/>
  <c r="DA37" i="6"/>
  <c r="DH17" i="6"/>
  <c r="DI19" i="6"/>
  <c r="CX50" i="6"/>
  <c r="CX47" i="6"/>
  <c r="CX52" i="6"/>
  <c r="CY52" i="6" s="1"/>
  <c r="CT49" i="6"/>
  <c r="CT56" i="6"/>
  <c r="CZ46" i="6"/>
  <c r="CZ38" i="6"/>
  <c r="DD26" i="6"/>
  <c r="DD33" i="6"/>
  <c r="DI23" i="6"/>
  <c r="DB47" i="6"/>
  <c r="DB52" i="6"/>
  <c r="DB50" i="6"/>
  <c r="DI21" i="6"/>
  <c r="DI22" i="6" s="1"/>
  <c r="CU51" i="6"/>
  <c r="CU48" i="6"/>
  <c r="DG18" i="6"/>
  <c r="DG25" i="6"/>
  <c r="CS49" i="6"/>
  <c r="CS56" i="6"/>
  <c r="DE33" i="6"/>
  <c r="DE26" i="6"/>
  <c r="DG24" i="6"/>
  <c r="J24" i="1"/>
  <c r="L15" i="1"/>
  <c r="L79" i="1" s="1"/>
  <c r="N85" i="1"/>
  <c r="N81" i="1"/>
  <c r="N28" i="1"/>
  <c r="M30" i="1"/>
  <c r="K31" i="1"/>
  <c r="K24" i="1"/>
  <c r="N17" i="1"/>
  <c r="N19" i="1"/>
  <c r="N27" i="1"/>
  <c r="N21" i="1"/>
  <c r="M15" i="1"/>
  <c r="M79" i="1" s="1"/>
  <c r="J35" i="1"/>
  <c r="J32" i="1"/>
  <c r="E45" i="1"/>
  <c r="F44" i="1"/>
  <c r="F36" i="1"/>
  <c r="H44" i="1"/>
  <c r="H47" i="1" s="1"/>
  <c r="H36" i="1"/>
  <c r="G44" i="1"/>
  <c r="G36" i="1"/>
  <c r="I44" i="1"/>
  <c r="I36" i="1"/>
  <c r="CV56" i="6" l="1"/>
  <c r="CV57" i="6" s="1"/>
  <c r="DL29" i="6"/>
  <c r="DK19" i="6"/>
  <c r="DK20" i="6" s="1"/>
  <c r="L23" i="1"/>
  <c r="L31" i="1" s="1"/>
  <c r="L16" i="1"/>
  <c r="CV60" i="6"/>
  <c r="CV61" i="6" s="1"/>
  <c r="DF26" i="6"/>
  <c r="DF33" i="6"/>
  <c r="DK21" i="6"/>
  <c r="DK22" i="6" s="1"/>
  <c r="CX48" i="6"/>
  <c r="CX49" i="6" s="1"/>
  <c r="DM21" i="6"/>
  <c r="DN13" i="6"/>
  <c r="DN32" i="6" s="1"/>
  <c r="DM19" i="6"/>
  <c r="DM23" i="6"/>
  <c r="DM29" i="6"/>
  <c r="DG26" i="6"/>
  <c r="DG33" i="6"/>
  <c r="CU49" i="6"/>
  <c r="CU56" i="6"/>
  <c r="CS57" i="6"/>
  <c r="CS60" i="6"/>
  <c r="CS61" i="6" s="1"/>
  <c r="DK23" i="6"/>
  <c r="DD34" i="6"/>
  <c r="DD37" i="6"/>
  <c r="DA46" i="6"/>
  <c r="DA38" i="6"/>
  <c r="DJ17" i="6"/>
  <c r="CY47" i="6"/>
  <c r="DI17" i="6"/>
  <c r="DI20" i="6"/>
  <c r="DL17" i="6"/>
  <c r="DL20" i="6"/>
  <c r="DH18" i="6"/>
  <c r="DH25" i="6"/>
  <c r="DC46" i="6"/>
  <c r="DC38" i="6"/>
  <c r="CZ52" i="6"/>
  <c r="CZ47" i="6"/>
  <c r="CZ50" i="6"/>
  <c r="DA50" i="6" s="1"/>
  <c r="CT57" i="6"/>
  <c r="CT60" i="6"/>
  <c r="CT61" i="6" s="1"/>
  <c r="CY50" i="6"/>
  <c r="DE37" i="6"/>
  <c r="DE34" i="6"/>
  <c r="DB48" i="6"/>
  <c r="CW49" i="6"/>
  <c r="CW56" i="6"/>
  <c r="O85" i="1"/>
  <c r="O81" i="1"/>
  <c r="M16" i="1"/>
  <c r="M23" i="1"/>
  <c r="O17" i="1"/>
  <c r="O19" i="1"/>
  <c r="O27" i="1"/>
  <c r="O21" i="1"/>
  <c r="N15" i="1"/>
  <c r="N79" i="1" s="1"/>
  <c r="K32" i="1"/>
  <c r="K35" i="1"/>
  <c r="J36" i="1"/>
  <c r="J44" i="1"/>
  <c r="L24" i="1"/>
  <c r="O28" i="1"/>
  <c r="N30" i="1"/>
  <c r="E53" i="1"/>
  <c r="I49" i="1"/>
  <c r="I45" i="1"/>
  <c r="I52" i="1"/>
  <c r="I47" i="1"/>
  <c r="G47" i="1"/>
  <c r="G49" i="1"/>
  <c r="G52" i="1"/>
  <c r="G45" i="1"/>
  <c r="H45" i="1"/>
  <c r="H49" i="1"/>
  <c r="H52" i="1"/>
  <c r="F49" i="1"/>
  <c r="F52" i="1"/>
  <c r="F47" i="1"/>
  <c r="F45" i="1"/>
  <c r="DO13" i="6" l="1"/>
  <c r="DO32" i="6" s="1"/>
  <c r="CX56" i="6"/>
  <c r="CX57" i="6" s="1"/>
  <c r="DF37" i="6"/>
  <c r="DF34" i="6"/>
  <c r="DD50" i="6"/>
  <c r="DH33" i="6"/>
  <c r="DH26" i="6"/>
  <c r="CY51" i="6"/>
  <c r="CY55" i="6"/>
  <c r="CY48" i="6"/>
  <c r="DC55" i="6"/>
  <c r="DC47" i="6"/>
  <c r="DD46" i="6"/>
  <c r="DD38" i="6"/>
  <c r="DL18" i="6"/>
  <c r="DL25" i="6"/>
  <c r="DC50" i="6"/>
  <c r="CZ48" i="6"/>
  <c r="DM17" i="6"/>
  <c r="DO19" i="6"/>
  <c r="DG34" i="6"/>
  <c r="DG37" i="6"/>
  <c r="DA47" i="6"/>
  <c r="DA51" i="6"/>
  <c r="DA55" i="6"/>
  <c r="CW57" i="6"/>
  <c r="CW60" i="6"/>
  <c r="CW61" i="6" s="1"/>
  <c r="DI18" i="6"/>
  <c r="DI25" i="6"/>
  <c r="DI24" i="6"/>
  <c r="CU60" i="6"/>
  <c r="CU61" i="6" s="1"/>
  <c r="CU57" i="6"/>
  <c r="DB49" i="6"/>
  <c r="DB56" i="6"/>
  <c r="DC52" i="6"/>
  <c r="DD52" i="6"/>
  <c r="DA52" i="6"/>
  <c r="DA48" i="6" s="1"/>
  <c r="DA49" i="6" s="1"/>
  <c r="DP13" i="6"/>
  <c r="DP32" i="6" s="1"/>
  <c r="DN23" i="6"/>
  <c r="DO23" i="6" s="1"/>
  <c r="DN19" i="6"/>
  <c r="DN21" i="6"/>
  <c r="DO21" i="6" s="1"/>
  <c r="DN29" i="6"/>
  <c r="DE38" i="6"/>
  <c r="DE46" i="6"/>
  <c r="DK17" i="6"/>
  <c r="DK24" i="6" s="1"/>
  <c r="DJ18" i="6"/>
  <c r="DJ25" i="6"/>
  <c r="DL24" i="6"/>
  <c r="P81" i="1"/>
  <c r="P85" i="1"/>
  <c r="N16" i="1"/>
  <c r="N23" i="1"/>
  <c r="P28" i="1"/>
  <c r="O30" i="1"/>
  <c r="O15" i="1"/>
  <c r="O79" i="1" s="1"/>
  <c r="L32" i="1"/>
  <c r="L35" i="1"/>
  <c r="M31" i="1"/>
  <c r="M24" i="1"/>
  <c r="K36" i="1"/>
  <c r="K44" i="1"/>
  <c r="P17" i="1"/>
  <c r="P19" i="1"/>
  <c r="P21" i="1"/>
  <c r="P27" i="1"/>
  <c r="J48" i="1"/>
  <c r="J45" i="1"/>
  <c r="I53" i="1"/>
  <c r="I55" i="1"/>
  <c r="I56" i="1"/>
  <c r="H53" i="1"/>
  <c r="H55" i="1"/>
  <c r="H56" i="1"/>
  <c r="G53" i="1"/>
  <c r="G56" i="1"/>
  <c r="G55" i="1"/>
  <c r="F53" i="1"/>
  <c r="F56" i="1"/>
  <c r="F55" i="1"/>
  <c r="DO22" i="6" l="1"/>
  <c r="DO29" i="6"/>
  <c r="DD51" i="6"/>
  <c r="CX60" i="6"/>
  <c r="CX61" i="6" s="1"/>
  <c r="DD53" i="6"/>
  <c r="DD48" i="6"/>
  <c r="DD49" i="6" s="1"/>
  <c r="DF46" i="6"/>
  <c r="DF38" i="6"/>
  <c r="DC53" i="6"/>
  <c r="DO20" i="6"/>
  <c r="DO17" i="6"/>
  <c r="DB57" i="6"/>
  <c r="DB60" i="6"/>
  <c r="DB61" i="6" s="1"/>
  <c r="DE52" i="6"/>
  <c r="DE47" i="6"/>
  <c r="DE50" i="6"/>
  <c r="DM18" i="6"/>
  <c r="DM25" i="6"/>
  <c r="CZ49" i="6"/>
  <c r="CZ56" i="6"/>
  <c r="CY49" i="6"/>
  <c r="CY56" i="6"/>
  <c r="CY53" i="6"/>
  <c r="DN17" i="6"/>
  <c r="DG46" i="6"/>
  <c r="DG38" i="6"/>
  <c r="DL26" i="6"/>
  <c r="DL33" i="6"/>
  <c r="DI33" i="6"/>
  <c r="DI26" i="6"/>
  <c r="DH37" i="6"/>
  <c r="DH34" i="6"/>
  <c r="DA53" i="6"/>
  <c r="DK18" i="6"/>
  <c r="DK25" i="6"/>
  <c r="DA56" i="6"/>
  <c r="DC48" i="6"/>
  <c r="DC51" i="6"/>
  <c r="DR13" i="6"/>
  <c r="DR32" i="6" s="1"/>
  <c r="DP21" i="6"/>
  <c r="DP23" i="6"/>
  <c r="DP19" i="6"/>
  <c r="DP29" i="6"/>
  <c r="DQ13" i="6"/>
  <c r="DQ32" i="6" s="1"/>
  <c r="DJ26" i="6"/>
  <c r="DJ33" i="6"/>
  <c r="DD55" i="6"/>
  <c r="DD47" i="6"/>
  <c r="Q85" i="1"/>
  <c r="Q81" i="1"/>
  <c r="K45" i="1"/>
  <c r="K48" i="1"/>
  <c r="F57" i="1"/>
  <c r="F64" i="1"/>
  <c r="F63" i="1" s="1"/>
  <c r="J50" i="1"/>
  <c r="J46" i="1" s="1"/>
  <c r="M32" i="1"/>
  <c r="M35" i="1"/>
  <c r="Q17" i="1"/>
  <c r="Q19" i="1"/>
  <c r="Q21" i="1"/>
  <c r="Q27" i="1"/>
  <c r="L36" i="1"/>
  <c r="L44" i="1"/>
  <c r="G57" i="1"/>
  <c r="G64" i="1"/>
  <c r="G62" i="1" s="1"/>
  <c r="O16" i="1"/>
  <c r="O23" i="1"/>
  <c r="H57" i="1"/>
  <c r="H64" i="1"/>
  <c r="H62" i="1" s="1"/>
  <c r="Q28" i="1"/>
  <c r="P30" i="1"/>
  <c r="P15" i="1"/>
  <c r="P79" i="1" s="1"/>
  <c r="N31" i="1"/>
  <c r="N24" i="1"/>
  <c r="I57" i="1"/>
  <c r="I64" i="1"/>
  <c r="I62" i="1" s="1"/>
  <c r="DD56" i="6" l="1"/>
  <c r="DD57" i="6" s="1"/>
  <c r="DF52" i="6"/>
  <c r="DG52" i="6" s="1"/>
  <c r="DF50" i="6"/>
  <c r="DG50" i="6" s="1"/>
  <c r="DF47" i="6"/>
  <c r="DH38" i="6"/>
  <c r="DH46" i="6"/>
  <c r="DR23" i="6"/>
  <c r="DS23" i="6" s="1"/>
  <c r="DR19" i="6"/>
  <c r="DS19" i="6" s="1"/>
  <c r="DR21" i="6"/>
  <c r="DT21" i="6" s="1"/>
  <c r="DR29" i="6"/>
  <c r="DJ37" i="6"/>
  <c r="DJ34" i="6"/>
  <c r="DQ21" i="6"/>
  <c r="DQ22" i="6" s="1"/>
  <c r="DE48" i="6"/>
  <c r="DC49" i="6"/>
  <c r="DC56" i="6"/>
  <c r="DQ29" i="6"/>
  <c r="DG47" i="6"/>
  <c r="DK33" i="6"/>
  <c r="DK26" i="6"/>
  <c r="DN18" i="6"/>
  <c r="DN25" i="6"/>
  <c r="DO18" i="6"/>
  <c r="DO25" i="6"/>
  <c r="DP17" i="6"/>
  <c r="DQ19" i="6"/>
  <c r="DM33" i="6"/>
  <c r="DM26" i="6"/>
  <c r="DI34" i="6"/>
  <c r="DI37" i="6"/>
  <c r="DL34" i="6"/>
  <c r="DL37" i="6"/>
  <c r="DT13" i="6"/>
  <c r="DT32" i="6" s="1"/>
  <c r="DA60" i="6"/>
  <c r="DA61" i="6" s="1"/>
  <c r="DA57" i="6"/>
  <c r="DS13" i="6"/>
  <c r="DS32" i="6" s="1"/>
  <c r="CY60" i="6"/>
  <c r="CY61" i="6" s="1"/>
  <c r="CY59" i="6"/>
  <c r="CY57" i="6"/>
  <c r="DQ23" i="6"/>
  <c r="CZ57" i="6"/>
  <c r="CZ60" i="6"/>
  <c r="CZ61" i="6" s="1"/>
  <c r="DO24" i="6"/>
  <c r="G63" i="1"/>
  <c r="H63" i="1"/>
  <c r="R85" i="1"/>
  <c r="R81" i="1"/>
  <c r="M36" i="1"/>
  <c r="M44" i="1"/>
  <c r="R28" i="1"/>
  <c r="Q30" i="1"/>
  <c r="Q15" i="1"/>
  <c r="Q79" i="1" s="1"/>
  <c r="O31" i="1"/>
  <c r="O24" i="1"/>
  <c r="J47" i="1"/>
  <c r="J52" i="1"/>
  <c r="I63" i="1"/>
  <c r="J62" i="1"/>
  <c r="K62" i="1" s="1"/>
  <c r="L62" i="1" s="1"/>
  <c r="M62" i="1" s="1"/>
  <c r="N62" i="1" s="1"/>
  <c r="O62" i="1" s="1"/>
  <c r="P62" i="1" s="1"/>
  <c r="Q62" i="1" s="1"/>
  <c r="R62" i="1" s="1"/>
  <c r="S62" i="1" s="1"/>
  <c r="L45" i="1"/>
  <c r="L48" i="1"/>
  <c r="N32" i="1"/>
  <c r="N35" i="1"/>
  <c r="R19" i="1"/>
  <c r="R17" i="1"/>
  <c r="R21" i="1"/>
  <c r="R27" i="1"/>
  <c r="K50" i="1"/>
  <c r="K46" i="1" s="1"/>
  <c r="P16" i="1"/>
  <c r="P23" i="1"/>
  <c r="DT23" i="6" l="1"/>
  <c r="DF48" i="6"/>
  <c r="DD60" i="6"/>
  <c r="DD61" i="6" s="1"/>
  <c r="DS21" i="6"/>
  <c r="DS17" i="6" s="1"/>
  <c r="DS18" i="6" s="1"/>
  <c r="DT19" i="6"/>
  <c r="DT20" i="6" s="1"/>
  <c r="DT22" i="6"/>
  <c r="DK37" i="6"/>
  <c r="DK34" i="6"/>
  <c r="DJ46" i="6"/>
  <c r="DJ38" i="6"/>
  <c r="DQ20" i="6"/>
  <c r="DQ17" i="6"/>
  <c r="DS29" i="6"/>
  <c r="DP18" i="6"/>
  <c r="DP25" i="6"/>
  <c r="DS20" i="6"/>
  <c r="DO33" i="6"/>
  <c r="DO26" i="6"/>
  <c r="DT29" i="6"/>
  <c r="DL38" i="6"/>
  <c r="DL46" i="6"/>
  <c r="DG48" i="6"/>
  <c r="DG51" i="6"/>
  <c r="DG55" i="6"/>
  <c r="DI46" i="6"/>
  <c r="DI38" i="6"/>
  <c r="DE49" i="6"/>
  <c r="DE56" i="6"/>
  <c r="DH52" i="6"/>
  <c r="DH50" i="6"/>
  <c r="DH47" i="6"/>
  <c r="DM34" i="6"/>
  <c r="DM37" i="6"/>
  <c r="DS22" i="6"/>
  <c r="DC57" i="6"/>
  <c r="DC60" i="6"/>
  <c r="DC61" i="6" s="1"/>
  <c r="DR17" i="6"/>
  <c r="DN26" i="6"/>
  <c r="DN33" i="6"/>
  <c r="S81" i="1"/>
  <c r="S85" i="1"/>
  <c r="K47" i="1"/>
  <c r="K52" i="1"/>
  <c r="S21" i="1"/>
  <c r="S19" i="1"/>
  <c r="S17" i="1"/>
  <c r="S15" i="1" s="1"/>
  <c r="S27" i="1"/>
  <c r="J53" i="1"/>
  <c r="J54" i="1"/>
  <c r="J56" i="1" s="1"/>
  <c r="R15" i="1"/>
  <c r="R79" i="1" s="1"/>
  <c r="O32" i="1"/>
  <c r="O35" i="1"/>
  <c r="Q16" i="1"/>
  <c r="Q23" i="1"/>
  <c r="N44" i="1"/>
  <c r="N36" i="1"/>
  <c r="S28" i="1"/>
  <c r="S30" i="1" s="1"/>
  <c r="R30" i="1"/>
  <c r="P31" i="1"/>
  <c r="P24" i="1"/>
  <c r="L50" i="1"/>
  <c r="L46" i="1" s="1"/>
  <c r="M45" i="1"/>
  <c r="M48" i="1"/>
  <c r="J147" i="1" l="1"/>
  <c r="J177" i="1" s="1"/>
  <c r="J211" i="1" s="1"/>
  <c r="J76" i="1" s="1"/>
  <c r="J135" i="1"/>
  <c r="J137" i="1" s="1"/>
  <c r="J139" i="1" s="1"/>
  <c r="DS25" i="6"/>
  <c r="DS26" i="6" s="1"/>
  <c r="DS24" i="6"/>
  <c r="DF49" i="6"/>
  <c r="DF56" i="6"/>
  <c r="DT17" i="6"/>
  <c r="DT18" i="6" s="1"/>
  <c r="DG49" i="6"/>
  <c r="DG56" i="6"/>
  <c r="DL55" i="6"/>
  <c r="DL47" i="6"/>
  <c r="DN34" i="6"/>
  <c r="DN37" i="6"/>
  <c r="DM46" i="6"/>
  <c r="DM38" i="6"/>
  <c r="DG53" i="6"/>
  <c r="DQ18" i="6"/>
  <c r="DQ25" i="6"/>
  <c r="DH48" i="6"/>
  <c r="DI50" i="6"/>
  <c r="DI52" i="6"/>
  <c r="DR18" i="6"/>
  <c r="DR25" i="6"/>
  <c r="DE57" i="6"/>
  <c r="DE60" i="6"/>
  <c r="DE61" i="6" s="1"/>
  <c r="DQ24" i="6"/>
  <c r="DO34" i="6"/>
  <c r="DO37" i="6"/>
  <c r="DJ50" i="6"/>
  <c r="DJ47" i="6"/>
  <c r="DJ52" i="6"/>
  <c r="DK52" i="6" s="1"/>
  <c r="DI47" i="6"/>
  <c r="DP26" i="6"/>
  <c r="DP33" i="6"/>
  <c r="DK38" i="6"/>
  <c r="DK46" i="6"/>
  <c r="S16" i="1"/>
  <c r="S79" i="1"/>
  <c r="J57" i="1"/>
  <c r="J67" i="1"/>
  <c r="L47" i="1"/>
  <c r="L52" i="1"/>
  <c r="R16" i="1"/>
  <c r="R23" i="1"/>
  <c r="P32" i="1"/>
  <c r="P35" i="1"/>
  <c r="N45" i="1"/>
  <c r="N48" i="1"/>
  <c r="Q24" i="1"/>
  <c r="Q31" i="1"/>
  <c r="S23" i="1"/>
  <c r="M50" i="1"/>
  <c r="M46" i="1" s="1"/>
  <c r="O44" i="1"/>
  <c r="O36" i="1"/>
  <c r="K53" i="1"/>
  <c r="K54" i="1"/>
  <c r="K56" i="1" s="1"/>
  <c r="J77" i="1" l="1"/>
  <c r="K147" i="1"/>
  <c r="K177" i="1" s="1"/>
  <c r="K211" i="1" s="1"/>
  <c r="K135" i="1"/>
  <c r="DS33" i="6"/>
  <c r="DS34" i="6" s="1"/>
  <c r="DF57" i="6"/>
  <c r="DF60" i="6"/>
  <c r="DF61" i="6" s="1"/>
  <c r="DT24" i="6"/>
  <c r="DT25" i="6"/>
  <c r="DM52" i="6"/>
  <c r="DM50" i="6"/>
  <c r="DM47" i="6"/>
  <c r="DJ48" i="6"/>
  <c r="DL50" i="6"/>
  <c r="DK50" i="6"/>
  <c r="DG60" i="6"/>
  <c r="DG61" i="6" s="1"/>
  <c r="DG59" i="6"/>
  <c r="DG57" i="6"/>
  <c r="DL52" i="6"/>
  <c r="DI51" i="6"/>
  <c r="DI48" i="6"/>
  <c r="DI55" i="6"/>
  <c r="DN46" i="6"/>
  <c r="DN38" i="6"/>
  <c r="DO46" i="6"/>
  <c r="DO38" i="6"/>
  <c r="DK47" i="6"/>
  <c r="DK55" i="6"/>
  <c r="DH49" i="6"/>
  <c r="DH56" i="6"/>
  <c r="DQ33" i="6"/>
  <c r="DQ26" i="6"/>
  <c r="DP37" i="6"/>
  <c r="DP34" i="6"/>
  <c r="DR26" i="6"/>
  <c r="DR33" i="6"/>
  <c r="K67" i="1"/>
  <c r="K57" i="1"/>
  <c r="N50" i="1"/>
  <c r="N46" i="1" s="1"/>
  <c r="P44" i="1"/>
  <c r="P36" i="1"/>
  <c r="R24" i="1"/>
  <c r="R31" i="1"/>
  <c r="O45" i="1"/>
  <c r="O48" i="1"/>
  <c r="M47" i="1"/>
  <c r="M52" i="1"/>
  <c r="L53" i="1"/>
  <c r="L54" i="1"/>
  <c r="L56" i="1" s="1"/>
  <c r="L147" i="1" s="1"/>
  <c r="L177" i="1" s="1"/>
  <c r="L211" i="1" s="1"/>
  <c r="S24" i="1"/>
  <c r="S31" i="1"/>
  <c r="Q32" i="1"/>
  <c r="Q35" i="1"/>
  <c r="K76" i="1" l="1"/>
  <c r="J87" i="1"/>
  <c r="J108" i="1" s="1"/>
  <c r="J141" i="1" s="1"/>
  <c r="K77" i="1"/>
  <c r="L77" i="1" s="1"/>
  <c r="K137" i="1"/>
  <c r="K139" i="1" s="1"/>
  <c r="L135" i="1"/>
  <c r="DS37" i="6"/>
  <c r="DS38" i="6" s="1"/>
  <c r="DT26" i="6"/>
  <c r="DT33" i="6"/>
  <c r="DO47" i="6"/>
  <c r="DK51" i="6"/>
  <c r="DK48" i="6"/>
  <c r="DL48" i="6"/>
  <c r="DL51" i="6"/>
  <c r="DJ49" i="6"/>
  <c r="DJ56" i="6"/>
  <c r="DR34" i="6"/>
  <c r="DR37" i="6"/>
  <c r="DN47" i="6"/>
  <c r="DN50" i="6"/>
  <c r="DO50" i="6" s="1"/>
  <c r="DN52" i="6"/>
  <c r="DO52" i="6" s="1"/>
  <c r="DP46" i="6"/>
  <c r="DP38" i="6"/>
  <c r="DI49" i="6"/>
  <c r="DI56" i="6"/>
  <c r="DQ37" i="6"/>
  <c r="DQ34" i="6"/>
  <c r="DH60" i="6"/>
  <c r="DH61" i="6" s="1"/>
  <c r="DH57" i="6"/>
  <c r="DL53" i="6"/>
  <c r="DM48" i="6"/>
  <c r="DI53" i="6"/>
  <c r="DK53" i="6"/>
  <c r="L67" i="1"/>
  <c r="L57" i="1"/>
  <c r="Q44" i="1"/>
  <c r="Q36" i="1"/>
  <c r="S35" i="1"/>
  <c r="S32" i="1"/>
  <c r="O50" i="1"/>
  <c r="O46" i="1" s="1"/>
  <c r="R32" i="1"/>
  <c r="R35" i="1"/>
  <c r="P48" i="1"/>
  <c r="P45" i="1"/>
  <c r="N47" i="1"/>
  <c r="N52" i="1"/>
  <c r="M53" i="1"/>
  <c r="M54" i="1"/>
  <c r="M56" i="1" s="1"/>
  <c r="M147" i="1" s="1"/>
  <c r="M177" i="1" s="1"/>
  <c r="M211" i="1" s="1"/>
  <c r="M77" i="1" l="1"/>
  <c r="L76" i="1"/>
  <c r="K87" i="1"/>
  <c r="K108" i="1" s="1"/>
  <c r="K141" i="1" s="1"/>
  <c r="M135" i="1"/>
  <c r="L137" i="1"/>
  <c r="L139" i="1" s="1"/>
  <c r="DS46" i="6"/>
  <c r="DS47" i="6" s="1"/>
  <c r="DT37" i="6"/>
  <c r="DT34" i="6"/>
  <c r="DJ60" i="6"/>
  <c r="DJ61" i="6" s="1"/>
  <c r="DJ57" i="6"/>
  <c r="DO48" i="6"/>
  <c r="DO53" i="6" s="1"/>
  <c r="DO51" i="6"/>
  <c r="DO55" i="6"/>
  <c r="DR46" i="6"/>
  <c r="DR38" i="6"/>
  <c r="DQ38" i="6"/>
  <c r="DQ46" i="6"/>
  <c r="DI57" i="6"/>
  <c r="DI60" i="6"/>
  <c r="DI61" i="6" s="1"/>
  <c r="DP47" i="6"/>
  <c r="DP52" i="6"/>
  <c r="DP50" i="6"/>
  <c r="DL49" i="6"/>
  <c r="DL56" i="6"/>
  <c r="DM49" i="6"/>
  <c r="DM56" i="6"/>
  <c r="DK49" i="6"/>
  <c r="DK56" i="6"/>
  <c r="DN48" i="6"/>
  <c r="M67" i="1"/>
  <c r="M57" i="1"/>
  <c r="P50" i="1"/>
  <c r="P46" i="1"/>
  <c r="R44" i="1"/>
  <c r="R36" i="1"/>
  <c r="O47" i="1"/>
  <c r="O52" i="1"/>
  <c r="S36" i="1"/>
  <c r="S44" i="1"/>
  <c r="N53" i="1"/>
  <c r="N54" i="1"/>
  <c r="N56" i="1" s="1"/>
  <c r="N147" i="1" s="1"/>
  <c r="N177" i="1" s="1"/>
  <c r="N211" i="1" s="1"/>
  <c r="Q48" i="1"/>
  <c r="Q45" i="1"/>
  <c r="M76" i="1" l="1"/>
  <c r="L87" i="1"/>
  <c r="L108" i="1" s="1"/>
  <c r="L141" i="1" s="1"/>
  <c r="N77" i="1"/>
  <c r="N135" i="1"/>
  <c r="M137" i="1"/>
  <c r="M139" i="1" s="1"/>
  <c r="DS55" i="6"/>
  <c r="DT46" i="6"/>
  <c r="DT38" i="6"/>
  <c r="DL57" i="6"/>
  <c r="DL60" i="6"/>
  <c r="DL61" i="6" s="1"/>
  <c r="DP48" i="6"/>
  <c r="DQ50" i="6"/>
  <c r="DQ52" i="6"/>
  <c r="DK57" i="6"/>
  <c r="DK60" i="6"/>
  <c r="DK61" i="6" s="1"/>
  <c r="DM57" i="6"/>
  <c r="DM60" i="6"/>
  <c r="DM61" i="6" s="1"/>
  <c r="DO49" i="6"/>
  <c r="DO56" i="6"/>
  <c r="DN49" i="6"/>
  <c r="DN56" i="6"/>
  <c r="DQ47" i="6"/>
  <c r="DR50" i="6"/>
  <c r="DR47" i="6"/>
  <c r="DR52" i="6"/>
  <c r="DS52" i="6" s="1"/>
  <c r="N67" i="1"/>
  <c r="N57" i="1"/>
  <c r="S48" i="1"/>
  <c r="S45" i="1"/>
  <c r="O53" i="1"/>
  <c r="O54" i="1"/>
  <c r="O56" i="1" s="1"/>
  <c r="O147" i="1" s="1"/>
  <c r="O177" i="1" s="1"/>
  <c r="O211" i="1" s="1"/>
  <c r="R48" i="1"/>
  <c r="R45" i="1"/>
  <c r="P47" i="1"/>
  <c r="P52" i="1"/>
  <c r="Q50" i="1"/>
  <c r="Q46" i="1" s="1"/>
  <c r="O77" i="1" l="1"/>
  <c r="N76" i="1"/>
  <c r="M87" i="1"/>
  <c r="M108" i="1" s="1"/>
  <c r="M141" i="1" s="1"/>
  <c r="O135" i="1"/>
  <c r="N137" i="1"/>
  <c r="N139" i="1" s="1"/>
  <c r="DT55" i="6"/>
  <c r="DT47" i="6"/>
  <c r="DR48" i="6"/>
  <c r="DN60" i="6"/>
  <c r="DN61" i="6" s="1"/>
  <c r="DN57" i="6"/>
  <c r="DQ55" i="6"/>
  <c r="DQ51" i="6"/>
  <c r="DQ48" i="6"/>
  <c r="DQ53" i="6" s="1"/>
  <c r="DO57" i="6"/>
  <c r="DO60" i="6"/>
  <c r="DO61" i="6" s="1"/>
  <c r="DO59" i="6"/>
  <c r="DT52" i="6"/>
  <c r="DT50" i="6"/>
  <c r="DS50" i="6"/>
  <c r="DP49" i="6"/>
  <c r="DP56" i="6"/>
  <c r="O67" i="1"/>
  <c r="O57" i="1"/>
  <c r="R50" i="1"/>
  <c r="R46" i="1" s="1"/>
  <c r="S50" i="1"/>
  <c r="S46" i="1" s="1"/>
  <c r="Q47" i="1"/>
  <c r="Q52" i="1"/>
  <c r="P53" i="1"/>
  <c r="P54" i="1"/>
  <c r="P56" i="1" s="1"/>
  <c r="P147" i="1" s="1"/>
  <c r="P177" i="1" s="1"/>
  <c r="P211" i="1" s="1"/>
  <c r="O76" i="1" l="1"/>
  <c r="N87" i="1"/>
  <c r="N108" i="1" s="1"/>
  <c r="N141" i="1" s="1"/>
  <c r="P77" i="1"/>
  <c r="P135" i="1"/>
  <c r="O137" i="1"/>
  <c r="O139" i="1" s="1"/>
  <c r="DT53" i="6"/>
  <c r="DQ49" i="6"/>
  <c r="DQ56" i="6"/>
  <c r="DS51" i="6"/>
  <c r="DS48" i="6"/>
  <c r="DR49" i="6"/>
  <c r="DR56" i="6"/>
  <c r="DP57" i="6"/>
  <c r="DP60" i="6"/>
  <c r="DP61" i="6" s="1"/>
  <c r="DT48" i="6"/>
  <c r="DT51" i="6"/>
  <c r="DS53" i="6"/>
  <c r="P67" i="1"/>
  <c r="P57" i="1"/>
  <c r="Q53" i="1"/>
  <c r="Q54" i="1"/>
  <c r="Q56" i="1" s="1"/>
  <c r="Q147" i="1" s="1"/>
  <c r="Q177" i="1" s="1"/>
  <c r="Q211" i="1" s="1"/>
  <c r="S47" i="1"/>
  <c r="S52" i="1"/>
  <c r="R47" i="1"/>
  <c r="R52" i="1"/>
  <c r="Q77" i="1" l="1"/>
  <c r="P76" i="1"/>
  <c r="O87" i="1"/>
  <c r="O108" i="1" s="1"/>
  <c r="O141" i="1" s="1"/>
  <c r="Q135" i="1"/>
  <c r="P137" i="1"/>
  <c r="P139" i="1" s="1"/>
  <c r="DT49" i="6"/>
  <c r="DT56" i="6"/>
  <c r="DS49" i="6"/>
  <c r="DS56" i="6"/>
  <c r="DR57" i="6"/>
  <c r="DR60" i="6"/>
  <c r="DR61" i="6" s="1"/>
  <c r="DQ60" i="6"/>
  <c r="DQ61" i="6" s="1"/>
  <c r="DQ57" i="6"/>
  <c r="Q67" i="1"/>
  <c r="Q57" i="1"/>
  <c r="R54" i="1"/>
  <c r="R56" i="1" s="1"/>
  <c r="R147" i="1" s="1"/>
  <c r="R177" i="1" s="1"/>
  <c r="R211" i="1" s="1"/>
  <c r="R53" i="1"/>
  <c r="S54" i="1"/>
  <c r="S56" i="1" s="1"/>
  <c r="S147" i="1" s="1"/>
  <c r="S177" i="1" s="1"/>
  <c r="S211" i="1" s="1"/>
  <c r="S53" i="1"/>
  <c r="Q76" i="1" l="1"/>
  <c r="P87" i="1"/>
  <c r="P108" i="1" s="1"/>
  <c r="P141" i="1" s="1"/>
  <c r="R77" i="1"/>
  <c r="S77" i="1" s="1"/>
  <c r="R135" i="1"/>
  <c r="Q137" i="1"/>
  <c r="Q139" i="1" s="1"/>
  <c r="DS57" i="6"/>
  <c r="DS60" i="6"/>
  <c r="DS61" i="6" s="1"/>
  <c r="DT57" i="6"/>
  <c r="DT60" i="6"/>
  <c r="DT61" i="6" s="1"/>
  <c r="S67" i="1"/>
  <c r="S57" i="1"/>
  <c r="R67" i="1"/>
  <c r="R57" i="1"/>
  <c r="R76" i="1" l="1"/>
  <c r="Q87" i="1"/>
  <c r="Q108" i="1" s="1"/>
  <c r="Q141" i="1" s="1"/>
  <c r="S135" i="1"/>
  <c r="S137" i="1" s="1"/>
  <c r="S139" i="1" s="1"/>
  <c r="R137" i="1"/>
  <c r="R139" i="1" s="1"/>
  <c r="AM93" i="6"/>
  <c r="AM110" i="6" s="1"/>
  <c r="AM141" i="6" s="1"/>
  <c r="S76" i="1" l="1"/>
  <c r="S87" i="1" s="1"/>
  <c r="S108" i="1" s="1"/>
  <c r="S141" i="1" s="1"/>
  <c r="R87" i="1"/>
  <c r="R108" i="1" s="1"/>
  <c r="R141" i="1" s="1"/>
  <c r="L51" i="26" l="1"/>
</calcChain>
</file>

<file path=xl/sharedStrings.xml><?xml version="1.0" encoding="utf-8"?>
<sst xmlns="http://schemas.openxmlformats.org/spreadsheetml/2006/main" count="4639" uniqueCount="449">
  <si>
    <t>Financials</t>
  </si>
  <si>
    <t>FY2021</t>
  </si>
  <si>
    <t>FY2022</t>
  </si>
  <si>
    <t>FY2023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</si>
  <si>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</si>
  <si>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</si>
  <si>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</si>
  <si>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</si>
  <si>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</si>
  <si>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</si>
  <si>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</si>
  <si>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</si>
  <si>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FY2032</t>
  </si>
  <si>
    <t>FY2033</t>
  </si>
  <si>
    <t>FY2034</t>
  </si>
  <si>
    <t>FY2035</t>
  </si>
  <si>
    <t>A</t>
  </si>
  <si>
    <t>F</t>
  </si>
  <si>
    <t>No. of days</t>
  </si>
  <si>
    <t>Days</t>
  </si>
  <si>
    <t>Profit &amp; Loss</t>
  </si>
  <si>
    <t>Revenue</t>
  </si>
  <si>
    <t>YoY growth</t>
  </si>
  <si>
    <t>Cost of goods sold</t>
  </si>
  <si>
    <t>as a % of revenue</t>
  </si>
  <si>
    <t>Cost of material consumed</t>
  </si>
  <si>
    <t>Purchase of stock-in trade</t>
  </si>
  <si>
    <t>Changes in inventory</t>
  </si>
  <si>
    <t>Gross Profit</t>
  </si>
  <si>
    <t>gross margin</t>
  </si>
  <si>
    <t>Selling, general &amp; administrative expense</t>
  </si>
  <si>
    <t>Other operating expense</t>
  </si>
  <si>
    <t>EBITDA</t>
  </si>
  <si>
    <t>EBITDA margin</t>
  </si>
  <si>
    <t>Depreciation &amp; Amortization</t>
  </si>
  <si>
    <t>as a % of fixed and intangible assets</t>
  </si>
  <si>
    <t>EBIT</t>
  </si>
  <si>
    <t>EBIT margin</t>
  </si>
  <si>
    <t>Finance cost/ Interest expense</t>
  </si>
  <si>
    <t>as a % of short-term and long-term debt</t>
  </si>
  <si>
    <t>Interest income/ Other income</t>
  </si>
  <si>
    <t>as a % of short-term and long-term investments</t>
  </si>
  <si>
    <t>Associates</t>
  </si>
  <si>
    <t>One-time exceptions</t>
  </si>
  <si>
    <t>CSR</t>
  </si>
  <si>
    <t>PBT</t>
  </si>
  <si>
    <t>PBT margin</t>
  </si>
  <si>
    <t>Total income tax</t>
  </si>
  <si>
    <t>% corporate tax</t>
  </si>
  <si>
    <t>Current tax/ corporate tax</t>
  </si>
  <si>
    <t>Deferred tax</t>
  </si>
  <si>
    <t>as a % of current tax</t>
  </si>
  <si>
    <t>PAT- Company</t>
  </si>
  <si>
    <t>PAT margin</t>
  </si>
  <si>
    <t>Minority interest/Non-controlling interest</t>
  </si>
  <si>
    <t>as a % of PAT-Company</t>
  </si>
  <si>
    <t>PAT- Shareholders</t>
  </si>
  <si>
    <t>INR Mn</t>
  </si>
  <si>
    <t>%</t>
  </si>
  <si>
    <t>Paid up equity capital</t>
  </si>
  <si>
    <t>Total no. of basic shares</t>
  </si>
  <si>
    <t>change</t>
  </si>
  <si>
    <t>Total no. of diluted shares=Total basic +extra diluted shares</t>
  </si>
  <si>
    <t>DPS</t>
  </si>
  <si>
    <t>payout ratio</t>
  </si>
  <si>
    <t>Mn</t>
  </si>
  <si>
    <t>INR/share</t>
  </si>
  <si>
    <t>Weighted average no. of basic shares and dilluted</t>
  </si>
  <si>
    <t>EPS-basics and dilluted</t>
  </si>
  <si>
    <t>Balance Sheet</t>
  </si>
  <si>
    <t>Current assets</t>
  </si>
  <si>
    <t>Cash and cash equivalents</t>
  </si>
  <si>
    <t>Inventories</t>
  </si>
  <si>
    <t>Inventory days</t>
  </si>
  <si>
    <t>Receivables</t>
  </si>
  <si>
    <t>Receivable days</t>
  </si>
  <si>
    <t>Short-term investments</t>
  </si>
  <si>
    <t>Other current assets</t>
  </si>
  <si>
    <t>Total current assets</t>
  </si>
  <si>
    <t>Non-current assets</t>
  </si>
  <si>
    <t>Fixed assets/ PP&amp;E</t>
  </si>
  <si>
    <t>Intangible assets</t>
  </si>
  <si>
    <t>Long-term investments</t>
  </si>
  <si>
    <t>Goodwill</t>
  </si>
  <si>
    <t>Other non-current assets</t>
  </si>
  <si>
    <t>Total non-current assets</t>
  </si>
  <si>
    <t xml:space="preserve">   Right of Use Assets</t>
  </si>
  <si>
    <t xml:space="preserve">   Intangible assets under development</t>
  </si>
  <si>
    <t xml:space="preserve">   Other Intangible Assets</t>
  </si>
  <si>
    <t>1QFY2025</t>
  </si>
  <si>
    <t>2QFY2025</t>
  </si>
  <si>
    <t>1HFY2025</t>
  </si>
  <si>
    <t>3QFY2025</t>
  </si>
  <si>
    <t>9MFY2025</t>
  </si>
  <si>
    <t>4QFY2025</t>
  </si>
  <si>
    <t>2HFY2025</t>
  </si>
  <si>
    <t>1QFY2026</t>
  </si>
  <si>
    <t>2QFY2026</t>
  </si>
  <si>
    <t>1HFY2026</t>
  </si>
  <si>
    <t>3QFY2026</t>
  </si>
  <si>
    <t>9MFY2026</t>
  </si>
  <si>
    <t>4QFY2026</t>
  </si>
  <si>
    <t>2HFY2026</t>
  </si>
  <si>
    <t>1QFY2023</t>
  </si>
  <si>
    <t>2HFY2024</t>
  </si>
  <si>
    <t>4QFY2024</t>
  </si>
  <si>
    <t>1QFY2021</t>
  </si>
  <si>
    <t>2QFY2021</t>
  </si>
  <si>
    <t>1HFY2021</t>
  </si>
  <si>
    <t>3QFY2021</t>
  </si>
  <si>
    <t>9MFY2021</t>
  </si>
  <si>
    <t>4QFY2021</t>
  </si>
  <si>
    <t>2HFY2021</t>
  </si>
  <si>
    <t>1QFY2022</t>
  </si>
  <si>
    <t>2QFY2022</t>
  </si>
  <si>
    <t>1HFY2022</t>
  </si>
  <si>
    <t>3QFY2022</t>
  </si>
  <si>
    <t>9MFY2022</t>
  </si>
  <si>
    <t>4QFY2022</t>
  </si>
  <si>
    <t>2HFY2022</t>
  </si>
  <si>
    <t>2QFY2023</t>
  </si>
  <si>
    <t>1HFY2023</t>
  </si>
  <si>
    <t>3QFY2023</t>
  </si>
  <si>
    <t>9MFY2023</t>
  </si>
  <si>
    <t>4QFY2023</t>
  </si>
  <si>
    <t>2HFY2023</t>
  </si>
  <si>
    <t>1QFY2024</t>
  </si>
  <si>
    <t>2QFY2024</t>
  </si>
  <si>
    <t>1HFY2024</t>
  </si>
  <si>
    <t>3QFY2024</t>
  </si>
  <si>
    <t>9MFY2024</t>
  </si>
  <si>
    <t>1QFY2027</t>
  </si>
  <si>
    <t>2QFY2027</t>
  </si>
  <si>
    <t>1HFY2027</t>
  </si>
  <si>
    <t>3QFY2027</t>
  </si>
  <si>
    <t>9MFY2027</t>
  </si>
  <si>
    <t>4QFY2027</t>
  </si>
  <si>
    <t>2HFY2027</t>
  </si>
  <si>
    <t>1QFY2028</t>
  </si>
  <si>
    <t>2QFY2028</t>
  </si>
  <si>
    <t>1HFY2028</t>
  </si>
  <si>
    <t>3QFY2028</t>
  </si>
  <si>
    <t>9MFY2028</t>
  </si>
  <si>
    <t>4QFY2028</t>
  </si>
  <si>
    <t>2HFY2028</t>
  </si>
  <si>
    <t>1QFY2029</t>
  </si>
  <si>
    <t>2QFY2029</t>
  </si>
  <si>
    <t>1HFY2029</t>
  </si>
  <si>
    <t>3QFY2029</t>
  </si>
  <si>
    <t>9MFY2029</t>
  </si>
  <si>
    <t>4QFY2029</t>
  </si>
  <si>
    <t>2HFY2029</t>
  </si>
  <si>
    <t>1QFY2030</t>
  </si>
  <si>
    <t>2QFY2030</t>
  </si>
  <si>
    <t>1HFY2030</t>
  </si>
  <si>
    <t>3QFY2030</t>
  </si>
  <si>
    <t>9MFY2030</t>
  </si>
  <si>
    <t>4QFY2030</t>
  </si>
  <si>
    <t>2HFY2030</t>
  </si>
  <si>
    <t>1QFY2031</t>
  </si>
  <si>
    <t>2QFY2031</t>
  </si>
  <si>
    <t>1HFY2031</t>
  </si>
  <si>
    <t>3QFY2031</t>
  </si>
  <si>
    <t>9MFY2031</t>
  </si>
  <si>
    <t>4QFY2031</t>
  </si>
  <si>
    <t>2HFY2031</t>
  </si>
  <si>
    <t>1QFY2032</t>
  </si>
  <si>
    <t>2QFY2032</t>
  </si>
  <si>
    <t>1HFY2032</t>
  </si>
  <si>
    <t>3QFY2032</t>
  </si>
  <si>
    <t>9MFY2032</t>
  </si>
  <si>
    <t>4QFY2032</t>
  </si>
  <si>
    <t>2HFY2032</t>
  </si>
  <si>
    <t>1QFY2033</t>
  </si>
  <si>
    <t>2QFY2033</t>
  </si>
  <si>
    <t>1HFY2033</t>
  </si>
  <si>
    <t>3QFY2033</t>
  </si>
  <si>
    <t>9MFY2033</t>
  </si>
  <si>
    <t>4QFY2033</t>
  </si>
  <si>
    <t>2HFY2033</t>
  </si>
  <si>
    <t>1QFY2034</t>
  </si>
  <si>
    <t>2QFY2034</t>
  </si>
  <si>
    <t>1HFY2034</t>
  </si>
  <si>
    <t>3QFY2034</t>
  </si>
  <si>
    <t>9MFY2034</t>
  </si>
  <si>
    <t>4QFY2034</t>
  </si>
  <si>
    <t>2HFY2034</t>
  </si>
  <si>
    <t>1QFY2035</t>
  </si>
  <si>
    <t>2QFY2035</t>
  </si>
  <si>
    <t>1HFY2035</t>
  </si>
  <si>
    <t>3QFY2035</t>
  </si>
  <si>
    <t>9MFY2035</t>
  </si>
  <si>
    <t>4QFY2035</t>
  </si>
  <si>
    <t>2HFY2035</t>
  </si>
  <si>
    <t xml:space="preserve">QoQ growth </t>
  </si>
  <si>
    <t>HoH / 9M</t>
  </si>
  <si>
    <t>YoY</t>
  </si>
  <si>
    <t>Gross profit</t>
  </si>
  <si>
    <t>Gross profit margin</t>
  </si>
  <si>
    <t>Employee benefit expenses</t>
  </si>
  <si>
    <t>Other Operating expenses</t>
  </si>
  <si>
    <t>One time exceptions</t>
  </si>
  <si>
    <t>Total IncomeTax</t>
  </si>
  <si>
    <t>Current tax</t>
  </si>
  <si>
    <t>PAT- company</t>
  </si>
  <si>
    <t>Minority interest</t>
  </si>
  <si>
    <t>as a % of PAT- company</t>
  </si>
  <si>
    <t>PAT- shareholders</t>
  </si>
  <si>
    <t>Weighted average no. of basic shares</t>
  </si>
  <si>
    <t>Weighted average no. of diluted shares</t>
  </si>
  <si>
    <t>EPS-basics</t>
  </si>
  <si>
    <t>EPS-diluted</t>
  </si>
  <si>
    <t>Cost of materials consumed</t>
  </si>
  <si>
    <t>Income-tax in respect of earlier years</t>
  </si>
  <si>
    <t>Excess/(short) provision of Earlier years</t>
  </si>
  <si>
    <t>Total assets</t>
  </si>
  <si>
    <t>Current liabilities</t>
  </si>
  <si>
    <t>Short term debt/borrowings</t>
  </si>
  <si>
    <t>Payables</t>
  </si>
  <si>
    <t>Payable days</t>
  </si>
  <si>
    <t>Other current liabilities</t>
  </si>
  <si>
    <t>Total current liabilities</t>
  </si>
  <si>
    <t>Non-current liabilities</t>
  </si>
  <si>
    <t>Provisions</t>
  </si>
  <si>
    <t>Total non-current liabilities</t>
  </si>
  <si>
    <t>Equity</t>
  </si>
  <si>
    <t>Shareholder equity</t>
  </si>
  <si>
    <t>Reserves/Retained earnings/Other equity</t>
  </si>
  <si>
    <t>Total Equity</t>
  </si>
  <si>
    <t>Total liabilities and equity</t>
  </si>
  <si>
    <t>Check</t>
  </si>
  <si>
    <t>Cash Flows</t>
  </si>
  <si>
    <t>CFO</t>
  </si>
  <si>
    <t>Net profit</t>
  </si>
  <si>
    <t>D&amp;A</t>
  </si>
  <si>
    <t>Other operating activities</t>
  </si>
  <si>
    <t>Total CFO</t>
  </si>
  <si>
    <t>CFI</t>
  </si>
  <si>
    <t>Capex/Purchase of PPE</t>
  </si>
  <si>
    <t>Capex-Intangible assets</t>
  </si>
  <si>
    <t>Disposals</t>
  </si>
  <si>
    <t>Acquisitions</t>
  </si>
  <si>
    <t>Disposals of company</t>
  </si>
  <si>
    <t>Investments</t>
  </si>
  <si>
    <t>Other investing activities</t>
  </si>
  <si>
    <t>Total CFI</t>
  </si>
  <si>
    <t>CFF</t>
  </si>
  <si>
    <t>Debt issuance</t>
  </si>
  <si>
    <t>Debt repayment</t>
  </si>
  <si>
    <t>ST debt, net</t>
  </si>
  <si>
    <t>Equity issuance</t>
  </si>
  <si>
    <t>Equity repayment</t>
  </si>
  <si>
    <t>Dividend paid</t>
  </si>
  <si>
    <t>Other financing activities</t>
  </si>
  <si>
    <t>Total CFF</t>
  </si>
  <si>
    <t>NCF</t>
  </si>
  <si>
    <t>Total cash and bank</t>
  </si>
  <si>
    <t>Bank balance other than</t>
  </si>
  <si>
    <t>Loans and advances</t>
  </si>
  <si>
    <t>Current Tax Assets (net)</t>
  </si>
  <si>
    <t>Capital work in progress</t>
  </si>
  <si>
    <t>Other Financial assets</t>
  </si>
  <si>
    <t>Due to micro and small enterprise</t>
  </si>
  <si>
    <t>Due to others</t>
  </si>
  <si>
    <t>Current Tax Laibilities</t>
  </si>
  <si>
    <t>Lease Liabilities</t>
  </si>
  <si>
    <t>Other Financial Liabilities</t>
  </si>
  <si>
    <t>Short term provision</t>
  </si>
  <si>
    <t>Long-term Borrowings</t>
  </si>
  <si>
    <t>Lease Obligation</t>
  </si>
  <si>
    <t>Deferred tax liabilities (net)</t>
  </si>
  <si>
    <t>Other financial assets</t>
  </si>
  <si>
    <t>Loans</t>
  </si>
  <si>
    <t>INR MN</t>
  </si>
  <si>
    <t>Total outstanding dues of Micro and Small Enterprises</t>
  </si>
  <si>
    <t>Total outstanding dues of creditors other than Micro and Small Enterprises</t>
  </si>
  <si>
    <t>Trade credits from banks</t>
  </si>
  <si>
    <t>Bank balance other than cashand cash equivalents</t>
  </si>
  <si>
    <t>Loan</t>
  </si>
  <si>
    <t>Investments accounted fro using equity method</t>
  </si>
  <si>
    <t>Non-current assets classified as held for sale</t>
  </si>
  <si>
    <t>Deferred Tax asset (net)</t>
  </si>
  <si>
    <t>Income Tax asset (net)</t>
  </si>
  <si>
    <t>Other financial Liabilities</t>
  </si>
  <si>
    <t>Other assets</t>
  </si>
  <si>
    <t>Trade paybles</t>
  </si>
  <si>
    <t>Trade credits</t>
  </si>
  <si>
    <t>Financial loans</t>
  </si>
  <si>
    <t>Financial Aseets</t>
  </si>
  <si>
    <t>Interest on Income Tax Refund</t>
  </si>
  <si>
    <t>Loss on Sale / Discard of PPE</t>
  </si>
  <si>
    <t xml:space="preserve">Sundry Balance Written back </t>
  </si>
  <si>
    <t>Net Gain on investment at FVTPL</t>
  </si>
  <si>
    <t>Gain on termination of lease</t>
  </si>
  <si>
    <t xml:space="preserve">Foreign exchange loss </t>
  </si>
  <si>
    <t>Unrealised forex gain/loss</t>
  </si>
  <si>
    <t>MTM loss on derivatives</t>
  </si>
  <si>
    <t>Allowance for credit impaired receivables</t>
  </si>
  <si>
    <t>Share based payments</t>
  </si>
  <si>
    <t>Finance cost</t>
  </si>
  <si>
    <t>Interest income on deposits</t>
  </si>
  <si>
    <t>Direct taxes paid</t>
  </si>
  <si>
    <t>Other liabilities</t>
  </si>
  <si>
    <t>Provision</t>
  </si>
  <si>
    <t>Financial Liability</t>
  </si>
  <si>
    <t>Sale of equity investments</t>
  </si>
  <si>
    <t>Sale of mutual funds</t>
  </si>
  <si>
    <t>Margin money/FD realization</t>
  </si>
  <si>
    <t>Interest received</t>
  </si>
  <si>
    <t>Repayment of Non-Current Borrowings</t>
  </si>
  <si>
    <t>Principal repayment of lease liabilities</t>
  </si>
  <si>
    <t>Purchase of treasury shares</t>
  </si>
  <si>
    <t>Interest and finance charges paid (treated as financing outflow)</t>
  </si>
  <si>
    <t>Interest paid on lease liabilities</t>
  </si>
  <si>
    <t>Share issue expenses</t>
  </si>
  <si>
    <t xml:space="preserve">Lease liability payment </t>
  </si>
  <si>
    <t>other Liabilities</t>
  </si>
  <si>
    <t>Loss on sale of PPE</t>
  </si>
  <si>
    <t>Gain on mutual fund disposal</t>
  </si>
  <si>
    <t>Fair value gain on financial assets</t>
  </si>
  <si>
    <t>Interest income</t>
  </si>
  <si>
    <t>Share based payment</t>
  </si>
  <si>
    <t>Reversal of loss allowance</t>
  </si>
  <si>
    <t>Unrealised forex loss</t>
  </si>
  <si>
    <t>Liabilities written back</t>
  </si>
  <si>
    <t>Income tax paid</t>
  </si>
  <si>
    <t>Purchase of mutual funds</t>
  </si>
  <si>
    <t>Sale of mutual funds</t>
  </si>
  <si>
    <t>Investment in bank deposits </t>
  </si>
  <si>
    <t>Finance cost paid</t>
  </si>
  <si>
    <t>Lease liability principal payment</t>
  </si>
  <si>
    <t>Loans &amp; advances and other current assets</t>
  </si>
  <si>
    <t>Other bank balances </t>
  </si>
  <si>
    <t>Non-current investments </t>
  </si>
  <si>
    <t>Deferred tax asset (net)</t>
  </si>
  <si>
    <t>Assets for tax (net)</t>
  </si>
  <si>
    <t>Other financial liabilities</t>
  </si>
  <si>
    <t>Other Non-current liabilities</t>
  </si>
  <si>
    <t>Assets classified for sale</t>
  </si>
  <si>
    <t>Tax on EBIT</t>
  </si>
  <si>
    <t>Corporate tax</t>
  </si>
  <si>
    <t>NCWC</t>
  </si>
  <si>
    <t>WC</t>
  </si>
  <si>
    <t>Net capex</t>
  </si>
  <si>
    <t>FCFF</t>
  </si>
  <si>
    <t>PV</t>
  </si>
  <si>
    <t>WACC</t>
  </si>
  <si>
    <t>=</t>
  </si>
  <si>
    <t>+</t>
  </si>
  <si>
    <t>Debt</t>
  </si>
  <si>
    <t>Segment Revenue</t>
  </si>
  <si>
    <t>a) Edible oil</t>
  </si>
  <si>
    <t>b) Food &amp; FMGC</t>
  </si>
  <si>
    <t>Total</t>
  </si>
  <si>
    <t>Segment Results</t>
  </si>
  <si>
    <t>Sub-Total</t>
  </si>
  <si>
    <t>Less: Unallocable Finance Costs</t>
  </si>
  <si>
    <t>Less: Unallocable Expenses (Net of Income)</t>
  </si>
  <si>
    <t>Less: Exceptional items</t>
  </si>
  <si>
    <t>Profit Before Tax</t>
  </si>
  <si>
    <t>Segment Assets</t>
  </si>
  <si>
    <t>d)Unallocable</t>
  </si>
  <si>
    <t>Total Assets</t>
  </si>
  <si>
    <t>Segment Liabilities</t>
  </si>
  <si>
    <t>Total Liabilities</t>
  </si>
  <si>
    <t>c) Industry Essentials</t>
  </si>
  <si>
    <t>(Revenue from operations from each Segment)</t>
  </si>
  <si>
    <t>(a)  Maize Processing Division</t>
  </si>
  <si>
    <t>(b)  Other Agro Processing  Division</t>
  </si>
  <si>
    <t>(c)  Spinning Division</t>
  </si>
  <si>
    <t>(d)  Renewable Power Division</t>
  </si>
  <si>
    <t>Revenue from operations</t>
  </si>
  <si>
    <t>Segment Results</t>
  </si>
  <si>
    <t>(Profit before Interest &amp; tax from each Segment)</t>
  </si>
  <si>
    <t>Less : i   Finance costs</t>
  </si>
  <si>
    <t>Less : ii  Net unallocable (Income)/Expenditure </t>
  </si>
  <si>
    <t>Less : iii Exceptional items  (Refer Note No. 5) </t>
  </si>
  <si>
    <t>Total Profit Before Tax</t>
  </si>
  <si>
    <t>Segment Assets</t>
  </si>
  <si>
    <t>(e)  Unallocable Assets</t>
  </si>
  <si>
    <t>Total Segment Assets</t>
  </si>
  <si>
    <t>Segment Liabilities</t>
  </si>
  <si>
    <t>(e)  Unallocable Liabilities</t>
  </si>
  <si>
    <t>Total Segment Liabilities</t>
  </si>
  <si>
    <t>Excise Duty</t>
  </si>
  <si>
    <t>Net Revenue</t>
  </si>
  <si>
    <t>Deferred tax assets (Net)</t>
  </si>
  <si>
    <t>Income tax assets (Net)</t>
  </si>
  <si>
    <t>Investment Property</t>
  </si>
  <si>
    <t>Investment accounted for using the equity method</t>
  </si>
  <si>
    <t>Biological assets other than bearer plants</t>
  </si>
  <si>
    <t>Total outstanding dues of micro and small enterprises</t>
  </si>
  <si>
    <t>Total outstanding dues of creditors other than micro and small enterprises</t>
  </si>
  <si>
    <t>Other non current liabilities</t>
  </si>
  <si>
    <t>Minority Interest</t>
  </si>
  <si>
    <t xml:space="preserve">ITC Ltd </t>
  </si>
  <si>
    <t>Average</t>
  </si>
  <si>
    <t xml:space="preserve">Gokul agro resources </t>
  </si>
  <si>
    <t>1st April-31st March</t>
  </si>
  <si>
    <t xml:space="preserve">Gujarat ambuja exports Ltd </t>
  </si>
  <si>
    <t xml:space="preserve">Zydus wellness </t>
  </si>
  <si>
    <t>AWL Agri business Ltd</t>
  </si>
  <si>
    <t>No. of shares</t>
  </si>
  <si>
    <t>EPS</t>
  </si>
  <si>
    <t>STD</t>
  </si>
  <si>
    <t>LTD</t>
  </si>
  <si>
    <t>Cash</t>
  </si>
  <si>
    <t>Adjusted closing share price</t>
  </si>
  <si>
    <t>Share price</t>
  </si>
  <si>
    <t>AWL Agri Business</t>
  </si>
  <si>
    <t>Relative Valuation</t>
  </si>
  <si>
    <t>PE</t>
  </si>
  <si>
    <t>PBV</t>
  </si>
  <si>
    <t>PS</t>
  </si>
  <si>
    <t>EV/EBITDA</t>
  </si>
  <si>
    <t>EV/EBIT</t>
  </si>
  <si>
    <t>Revenue growth</t>
  </si>
  <si>
    <t>Industry avg</t>
  </si>
  <si>
    <t>Gross margin</t>
  </si>
  <si>
    <t xml:space="preserve">AWL Agri Business </t>
  </si>
  <si>
    <t>ITC Ltd</t>
  </si>
  <si>
    <t>Gokul agro</t>
  </si>
  <si>
    <t>Gujarat ambuja exports</t>
  </si>
  <si>
    <t>Zydus wellness</t>
  </si>
  <si>
    <t>EPS-basics and Diluted</t>
  </si>
  <si>
    <t>Trade Credits from Banks and others</t>
  </si>
  <si>
    <t>Non current assets classified as held for sale</t>
  </si>
  <si>
    <t>a) FMCG - Cigarettes</t>
  </si>
  <si>
    <t xml:space="preserve">                - Others</t>
  </si>
  <si>
    <t>Total FMCG</t>
  </si>
  <si>
    <t xml:space="preserve">Total  </t>
  </si>
  <si>
    <t>Less : Inter-segment revenue</t>
  </si>
  <si>
    <t>Gross Revenue from sale of product and service</t>
  </si>
  <si>
    <t>Less : i) Finance Costs</t>
  </si>
  <si>
    <t>ii) Other un- allocable (income) net of un- allocable expenditure</t>
  </si>
  <si>
    <t>iii) Exceptional items</t>
  </si>
  <si>
    <t>Add:   i) Share of profit / (Loss) of associates and joint ventures</t>
  </si>
  <si>
    <t>Profit Before Tax from continuing operations</t>
  </si>
  <si>
    <t>Discontinued Operations</t>
  </si>
  <si>
    <t>Unallocated Corporate Assets</t>
  </si>
  <si>
    <t xml:space="preserve">Segment Liabilities </t>
  </si>
  <si>
    <t>Unallocated Corporate Liabilities</t>
  </si>
  <si>
    <t xml:space="preserve">c) Agri Business </t>
  </si>
  <si>
    <t>d) Paperboards, Paper &amp; Packaging</t>
  </si>
  <si>
    <t>e) Others</t>
  </si>
  <si>
    <t>b) Hotels</t>
  </si>
  <si>
    <t>Current assets classified as held for sale</t>
  </si>
  <si>
    <t>Government grant</t>
  </si>
  <si>
    <t>As % of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</si>
</sst>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#,##0.0"/>
    <numFmt numFmtId="166" formatCode="_(* #,##0_);_(* \(#,##0\);_(* &quot;-&quot;??_);_(@_)"/>
    <numFmt numFmtId="167" formatCode="0.000%"/>
  </numFmts>
  <fonts count="27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i/>
      <sz val="11"/>
      <color theme="9"/>
      <name val="Arial"/>
      <family val="2"/>
    </font>
    <font>
      <sz val="11"/>
      <color rgb="FFC00000"/>
      <name val="Arial"/>
      <family val="2"/>
    </font>
    <font>
      <sz val="11"/>
      <color theme="9"/>
      <name val="Arial"/>
      <family val="2"/>
    </font>
    <font>
      <sz val="11"/>
      <color rgb="FFC00000"/>
      <name val="Aptos Narrow"/>
      <family val="2"/>
      <scheme val="minor"/>
    </font>
    <font>
      <i/>
      <sz val="11"/>
      <color rgb="FF00B050"/>
      <name val="Arial"/>
      <family val="2"/>
    </font>
    <font>
      <b/>
      <i/>
      <sz val="11"/>
      <color theme="1"/>
      <name val="Arial"/>
      <family val="2"/>
    </font>
    <font>
      <b/>
      <sz val="10"/>
      <color theme="0"/>
      <name val="Arial"/>
      <family val="2"/>
    </font>
    <font>
      <i/>
      <sz val="11"/>
      <color theme="3" tint="0.249977111117893"/>
      <name val="Arial"/>
      <family val="2"/>
    </font>
    <font>
      <i/>
      <sz val="11"/>
      <color theme="9" tint="-0.249977111117893"/>
      <name val="Arial"/>
      <family val="2"/>
    </font>
    <font>
      <sz val="11"/>
      <color theme="9" tint="-0.249977111117893"/>
      <name val="Arial"/>
      <family val="2"/>
    </font>
    <font>
      <sz val="11"/>
      <color rgb="FF00B050"/>
      <name val="Arial"/>
      <family val="2"/>
    </font>
    <font>
      <i/>
      <sz val="10"/>
      <color rgb="FF0D0D0D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i/>
      <sz val="11"/>
      <color theme="9"/>
      <name val="Arial"/>
      <family val="2"/>
    </font>
    <font>
      <b/>
      <i/>
      <sz val="11"/>
      <color theme="1"/>
      <name val="Aptos Narrow"/>
      <family val="2"/>
      <scheme val="minor"/>
    </font>
    <font>
      <b/>
      <i/>
      <sz val="11"/>
      <color theme="9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8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/>
    <xf numFmtId="3" fontId="6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/>
    <xf numFmtId="9" fontId="2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4" fontId="2" fillId="0" borderId="0" xfId="0" applyNumberFormat="1" applyFont="1"/>
    <xf numFmtId="0" fontId="4" fillId="0" borderId="0" xfId="0" applyFont="1"/>
    <xf numFmtId="3" fontId="5" fillId="0" borderId="0" xfId="0" applyNumberFormat="1" applyFont="1"/>
    <xf numFmtId="164" fontId="4" fillId="0" borderId="0" xfId="0" applyNumberFormat="1" applyFont="1" applyAlignment="1">
      <alignment vertical="center"/>
    </xf>
    <xf numFmtId="164" fontId="9" fillId="5" borderId="0" xfId="0" applyNumberFormat="1" applyFont="1" applyFill="1"/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2" fontId="2" fillId="0" borderId="0" xfId="0" applyNumberFormat="1" applyFont="1"/>
    <xf numFmtId="3" fontId="4" fillId="0" borderId="0" xfId="0" applyNumberFormat="1" applyFont="1"/>
    <xf numFmtId="0" fontId="9" fillId="5" borderId="0" xfId="0" applyFont="1" applyFill="1"/>
    <xf numFmtId="4" fontId="3" fillId="0" borderId="0" xfId="0" applyNumberFormat="1" applyFont="1" applyAlignment="1">
      <alignment vertical="center"/>
    </xf>
    <xf numFmtId="0" fontId="10" fillId="0" borderId="0" xfId="0" applyFont="1"/>
    <xf numFmtId="1" fontId="4" fillId="0" borderId="0" xfId="0" applyNumberFormat="1" applyFont="1"/>
    <xf numFmtId="0" fontId="13" fillId="5" borderId="0" xfId="0" applyFont="1" applyFill="1"/>
    <xf numFmtId="3" fontId="2" fillId="0" borderId="0" xfId="0" applyNumberFormat="1" applyFont="1" applyAlignment="1">
      <alignment horizontal="left" vertical="center" indent="1"/>
    </xf>
    <xf numFmtId="3" fontId="2" fillId="0" borderId="0" xfId="0" applyNumberFormat="1" applyFont="1" applyAlignment="1">
      <alignment horizontal="left" vertical="center"/>
    </xf>
    <xf numFmtId="3" fontId="10" fillId="0" borderId="0" xfId="0" applyNumberFormat="1" applyFont="1"/>
    <xf numFmtId="3" fontId="2" fillId="5" borderId="0" xfId="0" applyNumberFormat="1" applyFont="1" applyFill="1"/>
    <xf numFmtId="3" fontId="12" fillId="0" borderId="0" xfId="0" applyNumberFormat="1" applyFont="1"/>
    <xf numFmtId="3" fontId="7" fillId="0" borderId="0" xfId="0" applyNumberFormat="1" applyFont="1"/>
    <xf numFmtId="3" fontId="10" fillId="6" borderId="0" xfId="0" applyNumberFormat="1" applyFont="1" applyFill="1"/>
    <xf numFmtId="0" fontId="2" fillId="0" borderId="0" xfId="0" applyFont="1" applyAlignment="1">
      <alignment horizontal="left" indent="1"/>
    </xf>
    <xf numFmtId="0" fontId="3" fillId="0" borderId="0" xfId="0" applyFont="1"/>
    <xf numFmtId="164" fontId="4" fillId="0" borderId="0" xfId="0" applyNumberFormat="1" applyFont="1" applyAlignment="1">
      <alignment horizontal="left" indent="1"/>
    </xf>
    <xf numFmtId="164" fontId="3" fillId="0" borderId="0" xfId="0" applyNumberFormat="1" applyFont="1"/>
    <xf numFmtId="164" fontId="13" fillId="5" borderId="0" xfId="0" applyNumberFormat="1" applyFont="1" applyFill="1" applyAlignment="1">
      <alignment horizontal="right"/>
    </xf>
    <xf numFmtId="164" fontId="13" fillId="5" borderId="0" xfId="0" applyNumberFormat="1" applyFont="1" applyFill="1" applyAlignment="1">
      <alignment horizontal="right" indent="1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2" fillId="5" borderId="0" xfId="0" applyFont="1" applyFill="1" applyAlignment="1">
      <alignment vertical="center"/>
    </xf>
    <xf numFmtId="1" fontId="2" fillId="0" borderId="0" xfId="0" applyNumberFormat="1" applyFont="1"/>
    <xf numFmtId="164" fontId="3" fillId="0" borderId="0" xfId="0" applyNumberFormat="1" applyFont="1" applyAlignment="1">
      <alignment horizontal="right"/>
    </xf>
    <xf numFmtId="3" fontId="2" fillId="0" borderId="2" xfId="0" applyNumberFormat="1" applyFont="1" applyBorder="1"/>
    <xf numFmtId="0" fontId="4" fillId="0" borderId="2" xfId="0" applyFont="1" applyBorder="1"/>
    <xf numFmtId="164" fontId="14" fillId="0" borderId="0" xfId="0" applyNumberFormat="1" applyFont="1"/>
    <xf numFmtId="0" fontId="7" fillId="0" borderId="0" xfId="0" applyFont="1"/>
    <xf numFmtId="3" fontId="3" fillId="0" borderId="2" xfId="0" applyNumberFormat="1" applyFont="1" applyBorder="1"/>
    <xf numFmtId="164" fontId="4" fillId="0" borderId="2" xfId="0" applyNumberFormat="1" applyFont="1" applyBorder="1"/>
    <xf numFmtId="164" fontId="2" fillId="0" borderId="2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/>
    <xf numFmtId="164" fontId="2" fillId="0" borderId="1" xfId="0" applyNumberFormat="1" applyFont="1" applyBorder="1"/>
    <xf numFmtId="1" fontId="2" fillId="0" borderId="1" xfId="0" applyNumberFormat="1" applyFont="1" applyBorder="1"/>
    <xf numFmtId="0" fontId="15" fillId="2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15" fillId="9" borderId="0" xfId="0" applyFont="1" applyFill="1" applyAlignment="1">
      <alignment horizontal="center"/>
    </xf>
    <xf numFmtId="14" fontId="15" fillId="2" borderId="0" xfId="0" applyNumberFormat="1" applyFont="1" applyFill="1" applyAlignment="1">
      <alignment horizontal="center"/>
    </xf>
    <xf numFmtId="14" fontId="15" fillId="7" borderId="0" xfId="0" applyNumberFormat="1" applyFont="1" applyFill="1" applyAlignment="1">
      <alignment horizontal="center"/>
    </xf>
    <xf numFmtId="14" fontId="15" fillId="8" borderId="0" xfId="0" applyNumberFormat="1" applyFont="1" applyFill="1" applyAlignment="1">
      <alignment horizontal="center"/>
    </xf>
    <xf numFmtId="14" fontId="15" fillId="9" borderId="0" xfId="0" applyNumberFormat="1" applyFont="1" applyFill="1" applyAlignment="1">
      <alignment horizontal="center"/>
    </xf>
    <xf numFmtId="164" fontId="16" fillId="5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left" indent="1"/>
    </xf>
    <xf numFmtId="164" fontId="9" fillId="5" borderId="0" xfId="0" applyNumberFormat="1" applyFont="1" applyFill="1" applyAlignment="1">
      <alignment horizontal="right"/>
    </xf>
    <xf numFmtId="164" fontId="9" fillId="5" borderId="1" xfId="0" applyNumberFormat="1" applyFont="1" applyFill="1" applyBorder="1"/>
    <xf numFmtId="10" fontId="11" fillId="5" borderId="1" xfId="0" applyNumberFormat="1" applyFont="1" applyFill="1" applyBorder="1"/>
    <xf numFmtId="9" fontId="11" fillId="5" borderId="0" xfId="0" applyNumberFormat="1" applyFont="1" applyFill="1"/>
    <xf numFmtId="9" fontId="9" fillId="5" borderId="0" xfId="0" applyNumberFormat="1" applyFont="1" applyFill="1"/>
    <xf numFmtId="164" fontId="11" fillId="5" borderId="0" xfId="0" applyNumberFormat="1" applyFont="1" applyFill="1"/>
    <xf numFmtId="164" fontId="13" fillId="5" borderId="1" xfId="0" applyNumberFormat="1" applyFont="1" applyFill="1" applyBorder="1" applyAlignment="1">
      <alignment horizontal="right" indent="1"/>
    </xf>
    <xf numFmtId="164" fontId="9" fillId="5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64" fontId="11" fillId="5" borderId="1" xfId="0" applyNumberFormat="1" applyFont="1" applyFill="1" applyBorder="1"/>
    <xf numFmtId="0" fontId="2" fillId="2" borderId="0" xfId="0" applyFont="1" applyFill="1" applyAlignment="1">
      <alignment vertical="center"/>
    </xf>
    <xf numFmtId="3" fontId="4" fillId="0" borderId="0" xfId="0" applyNumberFormat="1" applyFont="1" applyAlignment="1">
      <alignment horizontal="left" vertical="center" indent="1"/>
    </xf>
    <xf numFmtId="164" fontId="4" fillId="0" borderId="0" xfId="0" applyNumberFormat="1" applyFont="1" applyAlignment="1">
      <alignment horizontal="left" vertical="center" indent="1"/>
    </xf>
    <xf numFmtId="164" fontId="17" fillId="5" borderId="0" xfId="0" applyNumberFormat="1" applyFont="1" applyFill="1"/>
    <xf numFmtId="164" fontId="18" fillId="5" borderId="0" xfId="0" applyNumberFormat="1" applyFont="1" applyFill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 vertical="center" indent="2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3"/>
    </xf>
    <xf numFmtId="164" fontId="19" fillId="5" borderId="0" xfId="0" applyNumberFormat="1" applyFont="1" applyFill="1"/>
    <xf numFmtId="9" fontId="19" fillId="5" borderId="0" xfId="0" applyNumberFormat="1" applyFont="1" applyFill="1"/>
    <xf numFmtId="3" fontId="19" fillId="5" borderId="0" xfId="0" applyNumberFormat="1" applyFont="1" applyFill="1"/>
    <xf numFmtId="0" fontId="19" fillId="5" borderId="0" xfId="0" applyFont="1" applyFill="1"/>
    <xf numFmtId="0" fontId="20" fillId="0" borderId="0" xfId="0" applyFont="1" applyAlignment="1">
      <alignment horizontal="left" indent="1"/>
    </xf>
    <xf numFmtId="0" fontId="23" fillId="0" borderId="0" xfId="0" applyFont="1"/>
    <xf numFmtId="3" fontId="0" fillId="0" borderId="0" xfId="0" applyNumberFormat="1"/>
    <xf numFmtId="0" fontId="11" fillId="5" borderId="0" xfId="0" applyFont="1" applyFill="1"/>
    <xf numFmtId="164" fontId="9" fillId="5" borderId="0" xfId="0" applyNumberFormat="1" applyFont="1" applyFill="1" applyAlignment="1">
      <alignment vertical="center"/>
    </xf>
    <xf numFmtId="164" fontId="2" fillId="10" borderId="0" xfId="0" applyNumberFormat="1" applyFont="1" applyFill="1"/>
    <xf numFmtId="3" fontId="9" fillId="5" borderId="0" xfId="0" applyNumberFormat="1" applyFont="1" applyFill="1"/>
    <xf numFmtId="3" fontId="11" fillId="5" borderId="0" xfId="0" applyNumberFormat="1" applyFont="1" applyFill="1"/>
    <xf numFmtId="0" fontId="0" fillId="0" borderId="3" xfId="0" applyBorder="1"/>
    <xf numFmtId="0" fontId="22" fillId="0" borderId="3" xfId="0" applyFont="1" applyBorder="1"/>
    <xf numFmtId="0" fontId="22" fillId="0" borderId="4" xfId="0" applyFon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4" xfId="0" applyBorder="1"/>
    <xf numFmtId="1" fontId="0" fillId="0" borderId="3" xfId="0" applyNumberFormat="1" applyBorder="1"/>
    <xf numFmtId="1" fontId="0" fillId="0" borderId="4" xfId="0" applyNumberFormat="1" applyBorder="1"/>
    <xf numFmtId="9" fontId="0" fillId="0" borderId="3" xfId="2" applyFont="1" applyBorder="1"/>
    <xf numFmtId="3" fontId="22" fillId="0" borderId="3" xfId="0" applyNumberFormat="1" applyFont="1" applyBorder="1"/>
    <xf numFmtId="3" fontId="22" fillId="0" borderId="4" xfId="0" applyNumberFormat="1" applyFont="1" applyBorder="1"/>
    <xf numFmtId="166" fontId="22" fillId="0" borderId="3" xfId="1" applyNumberFormat="1" applyFont="1" applyBorder="1"/>
    <xf numFmtId="166" fontId="0" fillId="0" borderId="3" xfId="0" applyNumberFormat="1" applyBorder="1"/>
    <xf numFmtId="0" fontId="22" fillId="0" borderId="0" xfId="0" applyFont="1"/>
    <xf numFmtId="167" fontId="22" fillId="0" borderId="0" xfId="0" applyNumberFormat="1" applyFont="1"/>
    <xf numFmtId="9" fontId="2" fillId="0" borderId="0" xfId="2" applyFont="1" applyAlignment="1">
      <alignment vertical="center"/>
    </xf>
    <xf numFmtId="164" fontId="2" fillId="0" borderId="0" xfId="0" applyNumberFormat="1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/>
    </xf>
    <xf numFmtId="164" fontId="1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64" fontId="24" fillId="5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left"/>
    </xf>
    <xf numFmtId="164" fontId="14" fillId="0" borderId="2" xfId="0" applyNumberFormat="1" applyFont="1" applyBorder="1"/>
    <xf numFmtId="0" fontId="14" fillId="0" borderId="2" xfId="0" applyFont="1" applyBorder="1"/>
    <xf numFmtId="164" fontId="24" fillId="5" borderId="0" xfId="0" applyNumberFormat="1" applyFont="1" applyFill="1"/>
    <xf numFmtId="0" fontId="25" fillId="0" borderId="0" xfId="0" applyFont="1"/>
    <xf numFmtId="164" fontId="11" fillId="5" borderId="0" xfId="0" applyNumberFormat="1" applyFont="1" applyFill="1" applyAlignment="1">
      <alignment horizontal="right"/>
    </xf>
    <xf numFmtId="3" fontId="4" fillId="0" borderId="2" xfId="0" applyNumberFormat="1" applyFont="1" applyBorder="1"/>
    <xf numFmtId="0" fontId="3" fillId="0" borderId="2" xfId="0" applyFont="1" applyBorder="1"/>
    <xf numFmtId="164" fontId="26" fillId="5" borderId="0" xfId="0" applyNumberFormat="1" applyFont="1" applyFill="1"/>
    <xf numFmtId="0" fontId="0" fillId="0" borderId="2" xfId="0" applyBorder="1"/>
    <xf numFmtId="0" fontId="3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10" xfId="0" applyFont="1" applyBorder="1"/>
    <xf numFmtId="4" fontId="2" fillId="0" borderId="10" xfId="0" applyNumberFormat="1" applyFont="1" applyBorder="1"/>
    <xf numFmtId="0" fontId="2" fillId="0" borderId="11" xfId="0" applyFont="1" applyBorder="1"/>
    <xf numFmtId="164" fontId="0" fillId="0" borderId="0" xfId="0" applyNumberFormat="1"/>
    <xf numFmtId="164" fontId="7" fillId="0" borderId="0" xfId="0" applyNumberFormat="1" applyFont="1"/>
    <xf numFmtId="0" fontId="2" fillId="10" borderId="0" xfId="0" applyFont="1" applyFill="1" applyAlignment="1">
      <alignment vertical="center"/>
    </xf>
    <xf numFmtId="164" fontId="3" fillId="0" borderId="0" xfId="0" applyNumberFormat="1" applyFont="1" applyAlignment="1">
      <alignment horizontal="left" indent="3"/>
    </xf>
    <xf numFmtId="3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indent="6"/>
    </xf>
    <xf numFmtId="164" fontId="2" fillId="0" borderId="0" xfId="0" applyNumberFormat="1" applyFont="1" applyAlignment="1">
      <alignment horizontal="left" indent="6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horizontal="left" vertical="center" indent="3"/>
    </xf>
    <xf numFmtId="3" fontId="2" fillId="0" borderId="0" xfId="0" applyNumberFormat="1" applyFont="1" applyAlignment="1">
      <alignment horizontal="left" vertical="center" indent="3"/>
    </xf>
    <xf numFmtId="164" fontId="3" fillId="0" borderId="0" xfId="0" applyNumberFormat="1" applyFont="1" applyAlignment="1">
      <alignment horizontal="left" vertical="center"/>
    </xf>
    <xf numFmtId="0" fontId="2" fillId="4" borderId="0" xfId="0" applyFont="1" applyFill="1" applyAlignment="1">
      <alignment vertical="center"/>
    </xf>
    <xf numFmtId="3" fontId="6" fillId="0" borderId="1" xfId="0" applyNumberFormat="1" applyFont="1" applyBorder="1"/>
    <xf numFmtId="3" fontId="6" fillId="0" borderId="2" xfId="0" applyNumberFormat="1" applyFont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applyFont="1"/>
    <xf numFmtId="0" fontId="5" fillId="0" borderId="2" xfId="0" applyFont="1" applyBorder="1"/>
    <xf numFmtId="1" fontId="5" fillId="0" borderId="0" xfId="0" applyNumberFormat="1" applyFont="1"/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indent="3"/>
    </xf>
    <xf numFmtId="0" fontId="1" fillId="4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11" borderId="0" xfId="0" applyFont="1" applyFill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D8B2-0E96-451F-A268-C4403BEEF14C}">
  <dimension ref="B1:X211"/>
  <sheetViews>
    <sheetView tabSelected="1" zoomScale="85" zoomScaleNormal="114" workbookViewId="0">
      <selection activeCell="F16" sqref="F16"/>
    </sheetView>
  </sheetViews>
  <sheetFormatPr defaultRowHeight="13.8" outlineLevelRow="1" x14ac:dyDescent="0.25"/>
  <cols>
    <col min="1" max="1" width="1.77734375" style="10" customWidth="1"/>
    <col min="2" max="2" width="47.77734375" style="10" customWidth="1"/>
    <col min="3" max="3" width="9.88671875" style="10" bestFit="1" customWidth="1"/>
    <col min="4" max="4" width="9.88671875" style="10" customWidth="1"/>
    <col min="5" max="5" width="11.88671875" style="10" bestFit="1" customWidth="1"/>
    <col min="6" max="8" width="11.21875" style="10" bestFit="1" customWidth="1"/>
    <col min="9" max="9" width="11.6640625" style="10" bestFit="1" customWidth="1"/>
    <col min="10" max="10" width="18.109375" style="10" bestFit="1" customWidth="1"/>
    <col min="11" max="11" width="17.6640625" style="10" bestFit="1" customWidth="1"/>
    <col min="12" max="13" width="18.109375" style="10" bestFit="1" customWidth="1"/>
    <col min="14" max="15" width="17.6640625" style="10" bestFit="1" customWidth="1"/>
    <col min="16" max="18" width="18.109375" style="10" bestFit="1" customWidth="1"/>
    <col min="19" max="19" width="18.6640625" style="10" bestFit="1" customWidth="1"/>
    <col min="20" max="16384" width="8.88671875" style="10"/>
  </cols>
  <sheetData>
    <row r="1" spans="2:22" x14ac:dyDescent="0.25">
      <c r="B1" s="179" t="s">
        <v>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2:22" x14ac:dyDescent="0.25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</row>
    <row r="5" spans="2:22" x14ac:dyDescent="0.25">
      <c r="E5" s="1" t="s">
        <v>1</v>
      </c>
      <c r="F5" s="1" t="s">
        <v>2</v>
      </c>
      <c r="G5" s="1" t="s">
        <v>3</v>
      </c>
      <c r="H5" s="1" t="s">
        <v>4</v>
      </c>
      <c r="I5" s="1" t="s">
        <v>5</v>
      </c>
      <c r="J5" s="2" t="s">
        <v>6</v>
      </c>
      <c r="K5" s="2" t="s">
        <v>7</v>
      </c>
      <c r="L5" s="2" t="s">
        <v>8</v>
      </c>
      <c r="M5" s="2" t="s">
        <v>9</v>
      </c>
      <c r="N5" s="2" t="s">
        <v>10</v>
      </c>
      <c r="O5" s="2" t="s">
        <v>11</v>
      </c>
      <c r="P5" s="2" t="s">
        <v>12</v>
      </c>
      <c r="Q5" s="2" t="s">
        <v>13</v>
      </c>
      <c r="R5" s="2" t="s">
        <v>14</v>
      </c>
      <c r="S5" s="2" t="s">
        <v>15</v>
      </c>
    </row>
    <row r="6" spans="2:22" x14ac:dyDescent="0.25">
      <c r="E6" s="3">
        <v>44286</v>
      </c>
      <c r="F6" s="3">
        <v>44651</v>
      </c>
      <c r="G6" s="3">
        <v>45016</v>
      </c>
      <c r="H6" s="3">
        <v>45382</v>
      </c>
      <c r="I6" s="3">
        <v>45747</v>
      </c>
      <c r="J6" s="4">
        <v>46112</v>
      </c>
      <c r="K6" s="4">
        <v>46477</v>
      </c>
      <c r="L6" s="4">
        <v>46843</v>
      </c>
      <c r="M6" s="4">
        <v>47208</v>
      </c>
      <c r="N6" s="4">
        <v>47573</v>
      </c>
      <c r="O6" s="4">
        <v>47938</v>
      </c>
      <c r="P6" s="4">
        <v>48304</v>
      </c>
      <c r="Q6" s="4">
        <v>48669</v>
      </c>
      <c r="R6" s="4">
        <v>49034</v>
      </c>
      <c r="S6" s="4">
        <v>49399</v>
      </c>
    </row>
    <row r="7" spans="2:22" x14ac:dyDescent="0.25">
      <c r="E7" s="1" t="s">
        <v>16</v>
      </c>
      <c r="F7" s="1" t="s">
        <v>16</v>
      </c>
      <c r="G7" s="1" t="s">
        <v>16</v>
      </c>
      <c r="H7" s="1" t="s">
        <v>16</v>
      </c>
      <c r="I7" s="1" t="s">
        <v>16</v>
      </c>
      <c r="J7" s="2" t="s">
        <v>17</v>
      </c>
      <c r="K7" s="2" t="s">
        <v>17</v>
      </c>
      <c r="L7" s="2" t="s">
        <v>17</v>
      </c>
      <c r="M7" s="2" t="s">
        <v>17</v>
      </c>
      <c r="N7" s="2" t="s">
        <v>17</v>
      </c>
      <c r="O7" s="2" t="s">
        <v>17</v>
      </c>
      <c r="P7" s="2" t="s">
        <v>17</v>
      </c>
      <c r="Q7" s="2" t="s">
        <v>17</v>
      </c>
      <c r="R7" s="2" t="s">
        <v>17</v>
      </c>
      <c r="S7" s="2" t="s">
        <v>17</v>
      </c>
    </row>
    <row r="9" spans="2:22" s="5" customFormat="1" x14ac:dyDescent="0.25">
      <c r="B9" s="5" t="s">
        <v>18</v>
      </c>
      <c r="C9" s="5" t="s">
        <v>19</v>
      </c>
      <c r="E9" s="5">
        <v>365</v>
      </c>
      <c r="F9" s="5">
        <v>365</v>
      </c>
      <c r="G9" s="5">
        <v>365</v>
      </c>
      <c r="H9" s="5">
        <v>366</v>
      </c>
      <c r="I9" s="5">
        <v>365</v>
      </c>
      <c r="J9" s="5">
        <v>365</v>
      </c>
      <c r="K9" s="5">
        <v>365</v>
      </c>
      <c r="L9" s="5">
        <v>366</v>
      </c>
      <c r="M9" s="5">
        <v>365</v>
      </c>
      <c r="N9" s="5">
        <v>365</v>
      </c>
      <c r="O9" s="5">
        <v>365</v>
      </c>
      <c r="P9" s="5">
        <v>366</v>
      </c>
      <c r="Q9" s="5">
        <v>365</v>
      </c>
      <c r="R9" s="5">
        <v>365</v>
      </c>
      <c r="S9" s="5">
        <v>365</v>
      </c>
      <c r="V9" s="10"/>
    </row>
    <row r="11" spans="2:22" s="5" customFormat="1" x14ac:dyDescent="0.25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V11" s="10"/>
    </row>
    <row r="13" spans="2:22" s="15" customFormat="1" x14ac:dyDescent="0.25">
      <c r="B13" s="24" t="s">
        <v>21</v>
      </c>
      <c r="C13" s="24" t="s">
        <v>57</v>
      </c>
      <c r="E13" s="11">
        <v>370904.2</v>
      </c>
      <c r="F13" s="11">
        <v>541548.19999999995</v>
      </c>
      <c r="G13" s="11">
        <v>581843.1</v>
      </c>
      <c r="H13" s="11">
        <v>512251</v>
      </c>
      <c r="I13" s="11">
        <v>636722.4</v>
      </c>
      <c r="J13" s="16">
        <f>IFERROR(I13*(J14+1),"na")</f>
        <v>668558.52</v>
      </c>
      <c r="K13" s="16">
        <f t="shared" ref="K13:S13" si="0">IFERROR(J13*(K14+1),"na")</f>
        <v>701986.446</v>
      </c>
      <c r="L13" s="16">
        <f t="shared" si="0"/>
        <v>737085.7683</v>
      </c>
      <c r="M13" s="16">
        <f t="shared" si="0"/>
        <v>773940.05671500007</v>
      </c>
      <c r="N13" s="16">
        <f t="shared" si="0"/>
        <v>812637.05955075007</v>
      </c>
      <c r="O13" s="16">
        <f t="shared" si="0"/>
        <v>853268.91252828762</v>
      </c>
      <c r="P13" s="16">
        <f t="shared" si="0"/>
        <v>895932.358154702</v>
      </c>
      <c r="Q13" s="16">
        <f t="shared" si="0"/>
        <v>940728.97606243717</v>
      </c>
      <c r="R13" s="16">
        <f t="shared" si="0"/>
        <v>987765.42486555909</v>
      </c>
      <c r="S13" s="16">
        <f t="shared" si="0"/>
        <v>1037153.6961088371</v>
      </c>
      <c r="V13" s="10"/>
    </row>
    <row r="14" spans="2:22" s="18" customFormat="1" ht="14.4" x14ac:dyDescent="0.3">
      <c r="B14" s="6" t="s">
        <v>22</v>
      </c>
      <c r="C14" s="9" t="s">
        <v>58</v>
      </c>
      <c r="F14" s="12">
        <f>IFERROR(F13/E13-1,"na")</f>
        <v>0.46007567452727671</v>
      </c>
      <c r="G14" s="12">
        <f t="shared" ref="G14:I14" si="1">IFERROR(G13/F13-1,"na")</f>
        <v>7.4406857967582729E-2</v>
      </c>
      <c r="H14" s="12">
        <f t="shared" si="1"/>
        <v>-0.11960629936146017</v>
      </c>
      <c r="I14" s="12">
        <f t="shared" si="1"/>
        <v>0.24298908152448706</v>
      </c>
      <c r="J14" s="21">
        <v>0.05</v>
      </c>
      <c r="K14" s="21">
        <v>0.05</v>
      </c>
      <c r="L14" s="21">
        <v>0.05</v>
      </c>
      <c r="M14" s="21">
        <v>0.05</v>
      </c>
      <c r="N14" s="21">
        <v>0.05</v>
      </c>
      <c r="O14" s="21">
        <v>0.05</v>
      </c>
      <c r="P14" s="21">
        <v>0.05</v>
      </c>
      <c r="Q14" s="21">
        <v>0.05</v>
      </c>
      <c r="R14" s="21">
        <v>0.05</v>
      </c>
      <c r="S14" s="21">
        <v>0.05</v>
      </c>
      <c r="V14" s="10"/>
    </row>
    <row r="15" spans="2:22" s="15" customFormat="1" x14ac:dyDescent="0.25">
      <c r="B15" s="22" t="s">
        <v>23</v>
      </c>
      <c r="C15" s="22" t="s">
        <v>57</v>
      </c>
      <c r="E15" s="15">
        <f>E17+E19+E21</f>
        <v>324897.5</v>
      </c>
      <c r="F15" s="15">
        <f t="shared" ref="F15:I15" si="2">F17+F19+F21</f>
        <v>487714.6</v>
      </c>
      <c r="G15" s="15">
        <f t="shared" si="2"/>
        <v>528853.29999999993</v>
      </c>
      <c r="H15" s="15">
        <f t="shared" si="2"/>
        <v>452748.1</v>
      </c>
      <c r="I15" s="15">
        <f t="shared" si="2"/>
        <v>561374.1</v>
      </c>
      <c r="J15" s="15">
        <f t="shared" ref="J15:S15" si="3">J17+J19+J21</f>
        <v>584988.70499999996</v>
      </c>
      <c r="K15" s="15">
        <f t="shared" si="3"/>
        <v>614238.14024999994</v>
      </c>
      <c r="L15" s="15">
        <f t="shared" si="3"/>
        <v>644950.04726250004</v>
      </c>
      <c r="M15" s="15">
        <f t="shared" si="3"/>
        <v>677197.54962562514</v>
      </c>
      <c r="N15" s="15">
        <f t="shared" si="3"/>
        <v>711057.42710690643</v>
      </c>
      <c r="O15" s="15">
        <f t="shared" si="3"/>
        <v>746610.29846225167</v>
      </c>
      <c r="P15" s="15">
        <f t="shared" si="3"/>
        <v>783940.81338536425</v>
      </c>
      <c r="Q15" s="15">
        <f t="shared" si="3"/>
        <v>823137.85405463271</v>
      </c>
      <c r="R15" s="15">
        <f t="shared" si="3"/>
        <v>864294.74675736425</v>
      </c>
      <c r="S15" s="15">
        <f t="shared" si="3"/>
        <v>907509.48409523256</v>
      </c>
      <c r="V15" s="10"/>
    </row>
    <row r="16" spans="2:22" ht="14.4" outlineLevel="1" x14ac:dyDescent="0.3">
      <c r="B16" s="6" t="s">
        <v>24</v>
      </c>
      <c r="C16" s="9" t="s">
        <v>58</v>
      </c>
      <c r="E16" s="12">
        <f>IFERROR(E15/E13,"na")</f>
        <v>0.87596069281501798</v>
      </c>
      <c r="F16" s="12">
        <f t="shared" ref="F16:I16" si="4">IFERROR(F15/F13,"na")</f>
        <v>0.900593151265206</v>
      </c>
      <c r="G16" s="12">
        <f t="shared" si="4"/>
        <v>0.90892768170663185</v>
      </c>
      <c r="H16" s="12">
        <f t="shared" si="4"/>
        <v>0.88384034389391131</v>
      </c>
      <c r="I16" s="12">
        <f t="shared" si="4"/>
        <v>0.88166224401717286</v>
      </c>
      <c r="J16" s="12">
        <f t="shared" ref="J16:S16" si="5">IFERROR(J15/J13,"na")</f>
        <v>0.87499999999999989</v>
      </c>
      <c r="K16" s="12">
        <f t="shared" si="5"/>
        <v>0.87499999999999989</v>
      </c>
      <c r="L16" s="12">
        <f t="shared" si="5"/>
        <v>0.87500000000000011</v>
      </c>
      <c r="M16" s="12">
        <f t="shared" si="5"/>
        <v>0.87500000000000011</v>
      </c>
      <c r="N16" s="12">
        <f t="shared" si="5"/>
        <v>0.87500000000000011</v>
      </c>
      <c r="O16" s="12">
        <f t="shared" si="5"/>
        <v>0.875</v>
      </c>
      <c r="P16" s="12">
        <f t="shared" si="5"/>
        <v>0.875</v>
      </c>
      <c r="Q16" s="12">
        <f t="shared" si="5"/>
        <v>0.87500000000000022</v>
      </c>
      <c r="R16" s="12">
        <f t="shared" si="5"/>
        <v>0.875</v>
      </c>
      <c r="S16" s="12">
        <f t="shared" si="5"/>
        <v>0.87500000000000011</v>
      </c>
    </row>
    <row r="17" spans="2:22" s="15" customFormat="1" outlineLevel="1" x14ac:dyDescent="0.25">
      <c r="B17" s="32" t="s">
        <v>25</v>
      </c>
      <c r="C17" s="22" t="s">
        <v>57</v>
      </c>
      <c r="E17" s="19">
        <v>322760.5</v>
      </c>
      <c r="F17" s="19">
        <v>481937.1</v>
      </c>
      <c r="G17" s="19">
        <v>489102.5</v>
      </c>
      <c r="H17" s="19">
        <v>432909.4</v>
      </c>
      <c r="I17" s="19">
        <v>536144</v>
      </c>
      <c r="J17" s="15">
        <f>IFERROR(J13*J18,"NA")</f>
        <v>534846.81599999999</v>
      </c>
      <c r="K17" s="15">
        <f t="shared" ref="K17:S17" si="6">IFERROR(K13*K18,"NA")</f>
        <v>561589.1568</v>
      </c>
      <c r="L17" s="15">
        <f t="shared" si="6"/>
        <v>589668.61464000004</v>
      </c>
      <c r="M17" s="15">
        <f t="shared" si="6"/>
        <v>619152.04537200008</v>
      </c>
      <c r="N17" s="15">
        <f t="shared" si="6"/>
        <v>650109.6476406001</v>
      </c>
      <c r="O17" s="15">
        <f t="shared" si="6"/>
        <v>682615.1300226301</v>
      </c>
      <c r="P17" s="15">
        <f t="shared" si="6"/>
        <v>716745.88652376167</v>
      </c>
      <c r="Q17" s="15">
        <f t="shared" si="6"/>
        <v>752583.18084994983</v>
      </c>
      <c r="R17" s="15">
        <f t="shared" si="6"/>
        <v>790212.33989244734</v>
      </c>
      <c r="S17" s="15">
        <f t="shared" si="6"/>
        <v>829722.95688706974</v>
      </c>
      <c r="V17" s="10"/>
    </row>
    <row r="18" spans="2:22" ht="14.4" outlineLevel="1" x14ac:dyDescent="0.3">
      <c r="B18" s="7" t="s">
        <v>24</v>
      </c>
      <c r="C18" s="9" t="s">
        <v>58</v>
      </c>
      <c r="E18" s="12">
        <f>IFERROR(E17/E13,"na")</f>
        <v>0.87019909723319389</v>
      </c>
      <c r="F18" s="12">
        <f t="shared" ref="F18:I18" si="7">IFERROR(F17/F13,"na")</f>
        <v>0.88992466413885229</v>
      </c>
      <c r="G18" s="12">
        <f t="shared" si="7"/>
        <v>0.84060892017109079</v>
      </c>
      <c r="H18" s="12">
        <f t="shared" si="7"/>
        <v>0.84511186898610258</v>
      </c>
      <c r="I18" s="12">
        <f t="shared" si="7"/>
        <v>0.84203728343780582</v>
      </c>
      <c r="J18" s="21">
        <v>0.8</v>
      </c>
      <c r="K18" s="21">
        <v>0.8</v>
      </c>
      <c r="L18" s="21">
        <v>0.8</v>
      </c>
      <c r="M18" s="21">
        <v>0.8</v>
      </c>
      <c r="N18" s="21">
        <v>0.8</v>
      </c>
      <c r="O18" s="21">
        <v>0.8</v>
      </c>
      <c r="P18" s="21">
        <v>0.8</v>
      </c>
      <c r="Q18" s="21">
        <v>0.8</v>
      </c>
      <c r="R18" s="21">
        <v>0.8</v>
      </c>
      <c r="S18" s="21">
        <v>0.8</v>
      </c>
    </row>
    <row r="19" spans="2:22" s="15" customFormat="1" outlineLevel="1" x14ac:dyDescent="0.25">
      <c r="B19" s="32" t="s">
        <v>26</v>
      </c>
      <c r="C19" s="22" t="s">
        <v>57</v>
      </c>
      <c r="E19" s="19">
        <v>11588</v>
      </c>
      <c r="F19" s="19">
        <v>23346.1</v>
      </c>
      <c r="G19" s="19">
        <v>27364.1</v>
      </c>
      <c r="H19" s="19">
        <v>19597.599999999999</v>
      </c>
      <c r="I19" s="19">
        <v>33660.1</v>
      </c>
      <c r="J19" s="15">
        <f>IFERROR(J13*J20,"na")</f>
        <v>33427.925999999999</v>
      </c>
      <c r="K19" s="15">
        <f t="shared" ref="K19:S19" si="8">IFERROR(K13*K20,"na")</f>
        <v>35099.3223</v>
      </c>
      <c r="L19" s="15">
        <f t="shared" si="8"/>
        <v>36854.288415000003</v>
      </c>
      <c r="M19" s="15">
        <f t="shared" si="8"/>
        <v>38697.002835750005</v>
      </c>
      <c r="N19" s="15">
        <f t="shared" si="8"/>
        <v>40631.852977537506</v>
      </c>
      <c r="O19" s="15">
        <f t="shared" si="8"/>
        <v>42663.445626414381</v>
      </c>
      <c r="P19" s="15">
        <f t="shared" si="8"/>
        <v>44796.617907735104</v>
      </c>
      <c r="Q19" s="15">
        <f t="shared" si="8"/>
        <v>47036.448803121864</v>
      </c>
      <c r="R19" s="15">
        <f t="shared" si="8"/>
        <v>49388.271243277959</v>
      </c>
      <c r="S19" s="15">
        <f t="shared" si="8"/>
        <v>51857.684805441859</v>
      </c>
      <c r="V19" s="10"/>
    </row>
    <row r="20" spans="2:22" ht="14.4" outlineLevel="1" x14ac:dyDescent="0.3">
      <c r="B20" s="7" t="s">
        <v>24</v>
      </c>
      <c r="C20" s="9" t="s">
        <v>58</v>
      </c>
      <c r="E20" s="12">
        <f>IFERROR(E19/E13,"na")</f>
        <v>3.1242568835834157E-2</v>
      </c>
      <c r="F20" s="12">
        <f t="shared" ref="F20:I20" si="9">IFERROR(F19/F13,"na")</f>
        <v>4.3109920778981445E-2</v>
      </c>
      <c r="G20" s="12">
        <f t="shared" si="9"/>
        <v>4.7030032666882188E-2</v>
      </c>
      <c r="H20" s="12">
        <f t="shared" si="9"/>
        <v>3.8257807207794613E-2</v>
      </c>
      <c r="I20" s="12">
        <f t="shared" si="9"/>
        <v>5.2864639283932834E-2</v>
      </c>
      <c r="J20" s="21">
        <v>0.05</v>
      </c>
      <c r="K20" s="21">
        <v>0.05</v>
      </c>
      <c r="L20" s="21">
        <v>0.05</v>
      </c>
      <c r="M20" s="21">
        <v>0.05</v>
      </c>
      <c r="N20" s="21">
        <v>0.05</v>
      </c>
      <c r="O20" s="21">
        <v>0.05</v>
      </c>
      <c r="P20" s="21">
        <v>0.05</v>
      </c>
      <c r="Q20" s="21">
        <v>0.05</v>
      </c>
      <c r="R20" s="21">
        <v>0.05</v>
      </c>
      <c r="S20" s="21">
        <v>0.05</v>
      </c>
    </row>
    <row r="21" spans="2:22" s="15" customFormat="1" outlineLevel="1" x14ac:dyDescent="0.25">
      <c r="B21" s="32" t="s">
        <v>27</v>
      </c>
      <c r="C21" s="22" t="s">
        <v>57</v>
      </c>
      <c r="E21" s="19">
        <v>-9451</v>
      </c>
      <c r="F21" s="19">
        <v>-17568.599999999999</v>
      </c>
      <c r="G21" s="19">
        <v>12386.7</v>
      </c>
      <c r="H21" s="19">
        <v>241.1</v>
      </c>
      <c r="I21" s="19">
        <v>-8430</v>
      </c>
      <c r="J21" s="15">
        <f>IFERROR(J13*J22,"na")</f>
        <v>16713.963</v>
      </c>
      <c r="K21" s="15">
        <f t="shared" ref="K21:S21" si="10">IFERROR(K13*K22,"na")</f>
        <v>17549.66115</v>
      </c>
      <c r="L21" s="15">
        <f t="shared" si="10"/>
        <v>18427.144207500001</v>
      </c>
      <c r="M21" s="15">
        <f t="shared" si="10"/>
        <v>19348.501417875003</v>
      </c>
      <c r="N21" s="15">
        <f t="shared" si="10"/>
        <v>20315.926488768753</v>
      </c>
      <c r="O21" s="15">
        <f t="shared" si="10"/>
        <v>21331.72281320719</v>
      </c>
      <c r="P21" s="15">
        <f t="shared" si="10"/>
        <v>22398.308953867552</v>
      </c>
      <c r="Q21" s="15">
        <f t="shared" si="10"/>
        <v>23518.224401560932</v>
      </c>
      <c r="R21" s="15">
        <f t="shared" si="10"/>
        <v>24694.13562163898</v>
      </c>
      <c r="S21" s="15">
        <f t="shared" si="10"/>
        <v>25928.842402720929</v>
      </c>
      <c r="V21" s="10"/>
    </row>
    <row r="22" spans="2:22" ht="14.4" outlineLevel="1" x14ac:dyDescent="0.3">
      <c r="B22" s="7" t="s">
        <v>24</v>
      </c>
      <c r="C22" s="9" t="s">
        <v>58</v>
      </c>
      <c r="E22" s="12">
        <f>IFERROR(E21/E13,"na")</f>
        <v>-2.5480973254010063E-2</v>
      </c>
      <c r="F22" s="12">
        <f t="shared" ref="F22:I22" si="11">IFERROR(F21/F13,"na")</f>
        <v>-3.2441433652627784E-2</v>
      </c>
      <c r="G22" s="12">
        <f t="shared" si="11"/>
        <v>2.1288728868658922E-2</v>
      </c>
      <c r="H22" s="12">
        <f t="shared" si="11"/>
        <v>4.706677000142508E-4</v>
      </c>
      <c r="I22" s="12">
        <f t="shared" si="11"/>
        <v>-1.3239678704565758E-2</v>
      </c>
      <c r="J22" s="21">
        <v>2.5000000000000001E-2</v>
      </c>
      <c r="K22" s="21">
        <v>2.5000000000000001E-2</v>
      </c>
      <c r="L22" s="21">
        <v>2.5000000000000001E-2</v>
      </c>
      <c r="M22" s="21">
        <v>2.5000000000000001E-2</v>
      </c>
      <c r="N22" s="21">
        <v>2.5000000000000001E-2</v>
      </c>
      <c r="O22" s="21">
        <v>2.5000000000000001E-2</v>
      </c>
      <c r="P22" s="21">
        <v>2.5000000000000001E-2</v>
      </c>
      <c r="Q22" s="21">
        <v>2.5000000000000001E-2</v>
      </c>
      <c r="R22" s="21">
        <v>2.5000000000000001E-2</v>
      </c>
      <c r="S22" s="21">
        <v>2.5000000000000001E-2</v>
      </c>
    </row>
    <row r="23" spans="2:22" s="15" customFormat="1" outlineLevel="1" x14ac:dyDescent="0.25">
      <c r="B23" s="24" t="s">
        <v>28</v>
      </c>
      <c r="C23" s="24" t="s">
        <v>57</v>
      </c>
      <c r="E23" s="16">
        <f>E13-E15</f>
        <v>46006.700000000012</v>
      </c>
      <c r="F23" s="16">
        <f t="shared" ref="F23:H23" si="12">F13-F15</f>
        <v>53833.599999999977</v>
      </c>
      <c r="G23" s="16">
        <f t="shared" si="12"/>
        <v>52989.800000000047</v>
      </c>
      <c r="H23" s="16">
        <f t="shared" si="12"/>
        <v>59502.900000000023</v>
      </c>
      <c r="I23" s="16">
        <f>I13-I15</f>
        <v>75348.300000000047</v>
      </c>
      <c r="J23" s="16">
        <f t="shared" ref="J23:S23" si="13">J13-J15</f>
        <v>83569.815000000061</v>
      </c>
      <c r="K23" s="16">
        <f t="shared" si="13"/>
        <v>87748.305750000058</v>
      </c>
      <c r="L23" s="16">
        <f t="shared" si="13"/>
        <v>92135.721037499956</v>
      </c>
      <c r="M23" s="16">
        <f t="shared" si="13"/>
        <v>96742.507089374936</v>
      </c>
      <c r="N23" s="16">
        <f t="shared" si="13"/>
        <v>101579.63244384364</v>
      </c>
      <c r="O23" s="16">
        <f t="shared" si="13"/>
        <v>106658.61406603595</v>
      </c>
      <c r="P23" s="16">
        <f t="shared" si="13"/>
        <v>111991.54476933775</v>
      </c>
      <c r="Q23" s="16">
        <f t="shared" si="13"/>
        <v>117591.12200780446</v>
      </c>
      <c r="R23" s="16">
        <f t="shared" si="13"/>
        <v>123470.67810819484</v>
      </c>
      <c r="S23" s="16">
        <f t="shared" si="13"/>
        <v>129644.21201360459</v>
      </c>
      <c r="V23" s="10"/>
    </row>
    <row r="24" spans="2:22" ht="14.4" outlineLevel="1" x14ac:dyDescent="0.3">
      <c r="B24" s="6" t="s">
        <v>29</v>
      </c>
      <c r="C24" s="9" t="s">
        <v>58</v>
      </c>
      <c r="E24" s="12">
        <f>IFERROR(E23/E13,"na")</f>
        <v>0.12403930718498203</v>
      </c>
      <c r="F24" s="12">
        <f t="shared" ref="F24:I24" si="14">IFERROR(F23/F13,"na")</f>
        <v>9.9406848734794023E-2</v>
      </c>
      <c r="G24" s="12">
        <f t="shared" si="14"/>
        <v>9.1072318293368176E-2</v>
      </c>
      <c r="H24" s="12">
        <f t="shared" si="14"/>
        <v>0.11615965610608867</v>
      </c>
      <c r="I24" s="12">
        <f t="shared" si="14"/>
        <v>0.11833775598282713</v>
      </c>
      <c r="J24" s="13">
        <f>IFERROR(J23/J13,"na")</f>
        <v>0.12500000000000008</v>
      </c>
      <c r="K24" s="13">
        <f t="shared" ref="K24:S24" si="15">IFERROR(K23/K13,"na")</f>
        <v>0.12500000000000008</v>
      </c>
      <c r="L24" s="13">
        <f t="shared" si="15"/>
        <v>0.12499999999999994</v>
      </c>
      <c r="M24" s="13">
        <f t="shared" si="15"/>
        <v>0.1249999999999999</v>
      </c>
      <c r="N24" s="13">
        <f t="shared" si="15"/>
        <v>0.12499999999999986</v>
      </c>
      <c r="O24" s="13">
        <f t="shared" si="15"/>
        <v>0.125</v>
      </c>
      <c r="P24" s="13">
        <f t="shared" si="15"/>
        <v>0.125</v>
      </c>
      <c r="Q24" s="13">
        <f t="shared" si="15"/>
        <v>0.12499999999999981</v>
      </c>
      <c r="R24" s="13">
        <f t="shared" si="15"/>
        <v>0.12499999999999996</v>
      </c>
      <c r="S24" s="13">
        <f t="shared" si="15"/>
        <v>0.12499999999999994</v>
      </c>
    </row>
    <row r="25" spans="2:22" s="15" customFormat="1" outlineLevel="1" x14ac:dyDescent="0.25">
      <c r="B25" s="33" t="s">
        <v>30</v>
      </c>
      <c r="C25" s="22" t="s">
        <v>57</v>
      </c>
      <c r="E25" s="19">
        <v>3217.2</v>
      </c>
      <c r="F25" s="19">
        <v>3921.6</v>
      </c>
      <c r="G25" s="19">
        <v>3938.2</v>
      </c>
      <c r="H25" s="19">
        <v>4207.6000000000004</v>
      </c>
      <c r="I25" s="19">
        <v>5660.3</v>
      </c>
      <c r="J25" s="15">
        <f>IFERROR(I25*(J26+1),"na")</f>
        <v>5943.3150000000005</v>
      </c>
      <c r="K25" s="15">
        <f t="shared" ref="K25:S25" si="16">IFERROR(J25*(K26+1),"na")</f>
        <v>6240.4807500000006</v>
      </c>
      <c r="L25" s="15">
        <f t="shared" si="16"/>
        <v>6552.5047875000009</v>
      </c>
      <c r="M25" s="15">
        <f t="shared" si="16"/>
        <v>6880.130026875001</v>
      </c>
      <c r="N25" s="15">
        <f t="shared" si="16"/>
        <v>7224.1365282187517</v>
      </c>
      <c r="O25" s="15">
        <f t="shared" si="16"/>
        <v>7585.3433546296892</v>
      </c>
      <c r="P25" s="15">
        <f t="shared" si="16"/>
        <v>7964.6105223611739</v>
      </c>
      <c r="Q25" s="15">
        <f t="shared" si="16"/>
        <v>8362.841048479233</v>
      </c>
      <c r="R25" s="15">
        <f t="shared" si="16"/>
        <v>8780.983100903195</v>
      </c>
      <c r="S25" s="15">
        <f t="shared" si="16"/>
        <v>9220.0322559483557</v>
      </c>
      <c r="V25" s="10"/>
    </row>
    <row r="26" spans="2:22" ht="14.4" outlineLevel="1" x14ac:dyDescent="0.3">
      <c r="B26" s="6" t="s">
        <v>22</v>
      </c>
      <c r="C26" s="9" t="s">
        <v>58</v>
      </c>
      <c r="E26" s="12"/>
      <c r="F26" s="12">
        <f>IFERROR(F25/E25-1,"na")</f>
        <v>0.21894815367400233</v>
      </c>
      <c r="G26" s="12">
        <f t="shared" ref="G26:I26" si="17">IFERROR(G25/F25-1,"na")</f>
        <v>4.2329661362707771E-3</v>
      </c>
      <c r="H26" s="12">
        <f t="shared" si="17"/>
        <v>6.8406886394799749E-2</v>
      </c>
      <c r="I26" s="12">
        <f t="shared" si="17"/>
        <v>0.34525620306112748</v>
      </c>
      <c r="J26" s="21">
        <v>0.05</v>
      </c>
      <c r="K26" s="21">
        <v>0.05</v>
      </c>
      <c r="L26" s="21">
        <v>0.05</v>
      </c>
      <c r="M26" s="21">
        <v>0.05</v>
      </c>
      <c r="N26" s="21">
        <v>0.05</v>
      </c>
      <c r="O26" s="21">
        <v>0.05</v>
      </c>
      <c r="P26" s="21">
        <v>0.05</v>
      </c>
      <c r="Q26" s="21">
        <v>0.05</v>
      </c>
      <c r="R26" s="21">
        <v>0.05</v>
      </c>
      <c r="S26" s="21">
        <v>0.05</v>
      </c>
    </row>
    <row r="27" spans="2:22" ht="14.4" outlineLevel="1" x14ac:dyDescent="0.3">
      <c r="B27" s="6" t="s">
        <v>24</v>
      </c>
      <c r="C27" s="9" t="s">
        <v>58</v>
      </c>
      <c r="E27" s="12">
        <f>IFERROR(E25/E13,"na")</f>
        <v>8.6739379063380771E-3</v>
      </c>
      <c r="F27" s="12">
        <f t="shared" ref="F27:I27" si="18">IFERROR(F25/F13,"na")</f>
        <v>7.2414606862325464E-3</v>
      </c>
      <c r="G27" s="12">
        <f t="shared" si="18"/>
        <v>6.7684913682056211E-3</v>
      </c>
      <c r="H27" s="12">
        <f t="shared" si="18"/>
        <v>8.2139419932806389E-3</v>
      </c>
      <c r="I27" s="12">
        <f t="shared" si="18"/>
        <v>8.889745358416792E-3</v>
      </c>
      <c r="J27" s="13">
        <f>IFERROR(J25/J13,"na")</f>
        <v>8.889745358416792E-3</v>
      </c>
      <c r="K27" s="13">
        <f t="shared" ref="K27:S27" si="19">IFERROR(K25/K13,"na")</f>
        <v>8.8897453584167938E-3</v>
      </c>
      <c r="L27" s="13">
        <f t="shared" si="19"/>
        <v>8.8897453584167938E-3</v>
      </c>
      <c r="M27" s="13">
        <f t="shared" si="19"/>
        <v>8.889745358416792E-3</v>
      </c>
      <c r="N27" s="13">
        <f t="shared" si="19"/>
        <v>8.8897453584167938E-3</v>
      </c>
      <c r="O27" s="13">
        <f t="shared" si="19"/>
        <v>8.889745358416792E-3</v>
      </c>
      <c r="P27" s="13">
        <f t="shared" si="19"/>
        <v>8.8897453584167938E-3</v>
      </c>
      <c r="Q27" s="13">
        <f t="shared" si="19"/>
        <v>8.889745358416792E-3</v>
      </c>
      <c r="R27" s="13">
        <f t="shared" si="19"/>
        <v>8.889745358416792E-3</v>
      </c>
      <c r="S27" s="13">
        <f t="shared" si="19"/>
        <v>8.889745358416792E-3</v>
      </c>
    </row>
    <row r="28" spans="2:22" s="15" customFormat="1" outlineLevel="1" x14ac:dyDescent="0.25">
      <c r="B28" s="33" t="s">
        <v>31</v>
      </c>
      <c r="C28" s="22" t="s">
        <v>57</v>
      </c>
      <c r="E28" s="19">
        <v>29536.3</v>
      </c>
      <c r="F28" s="19">
        <v>32549.3</v>
      </c>
      <c r="G28" s="19">
        <v>39468.699999999997</v>
      </c>
      <c r="H28" s="19">
        <v>43942.7</v>
      </c>
      <c r="I28" s="19">
        <v>44870.6</v>
      </c>
      <c r="J28" s="15">
        <f>IFERROR(I28*(J29+1),"na")</f>
        <v>47114.13</v>
      </c>
      <c r="K28" s="15">
        <f t="shared" ref="K28:S28" si="20">IFERROR(J28*(K29+1),"na")</f>
        <v>49469.836499999998</v>
      </c>
      <c r="L28" s="15">
        <f t="shared" si="20"/>
        <v>51943.328325000002</v>
      </c>
      <c r="M28" s="15">
        <f t="shared" si="20"/>
        <v>54540.494741250004</v>
      </c>
      <c r="N28" s="15">
        <f t="shared" si="20"/>
        <v>57267.519478312504</v>
      </c>
      <c r="O28" s="15">
        <f t="shared" si="20"/>
        <v>60130.895452228135</v>
      </c>
      <c r="P28" s="15">
        <f t="shared" si="20"/>
        <v>63137.440224839542</v>
      </c>
      <c r="Q28" s="15">
        <f t="shared" si="20"/>
        <v>66294.312236081518</v>
      </c>
      <c r="R28" s="15">
        <f t="shared" si="20"/>
        <v>69609.027847885591</v>
      </c>
      <c r="S28" s="15">
        <f t="shared" si="20"/>
        <v>73089.479240279878</v>
      </c>
      <c r="V28" s="10"/>
    </row>
    <row r="29" spans="2:22" ht="14.4" outlineLevel="1" x14ac:dyDescent="0.3">
      <c r="B29" s="6" t="s">
        <v>22</v>
      </c>
      <c r="C29" s="9" t="s">
        <v>58</v>
      </c>
      <c r="E29" s="12"/>
      <c r="F29" s="12">
        <f>IFERROR(F28/E28-1,"na")</f>
        <v>0.10201006896598419</v>
      </c>
      <c r="G29" s="12">
        <f t="shared" ref="G29" si="21">IFERROR(G28/F28-1,"na")</f>
        <v>0.21258214462369374</v>
      </c>
      <c r="H29" s="12">
        <f t="shared" ref="H29" si="22">IFERROR(H28/G28-1,"na")</f>
        <v>0.11335564637294859</v>
      </c>
      <c r="I29" s="12">
        <f t="shared" ref="I29" si="23">IFERROR(I28/H28-1,"na")</f>
        <v>2.1116135330783159E-2</v>
      </c>
      <c r="J29" s="21">
        <v>0.05</v>
      </c>
      <c r="K29" s="21">
        <v>0.05</v>
      </c>
      <c r="L29" s="21">
        <v>0.05</v>
      </c>
      <c r="M29" s="21">
        <v>0.05</v>
      </c>
      <c r="N29" s="21">
        <v>0.05</v>
      </c>
      <c r="O29" s="21">
        <v>0.05</v>
      </c>
      <c r="P29" s="21">
        <v>0.05</v>
      </c>
      <c r="Q29" s="21">
        <v>0.05</v>
      </c>
      <c r="R29" s="21">
        <v>0.05</v>
      </c>
      <c r="S29" s="21">
        <v>0.05</v>
      </c>
      <c r="T29" s="14"/>
    </row>
    <row r="30" spans="2:22" ht="14.4" outlineLevel="1" x14ac:dyDescent="0.3">
      <c r="B30" s="6" t="s">
        <v>24</v>
      </c>
      <c r="C30" s="9" t="s">
        <v>58</v>
      </c>
      <c r="E30" s="12">
        <f>IFERROR(E28/E13,"na")</f>
        <v>7.9633231438198865E-2</v>
      </c>
      <c r="F30" s="12">
        <f t="shared" ref="F30:I30" si="24">IFERROR(F28/F13,"na")</f>
        <v>6.0104160626884187E-2</v>
      </c>
      <c r="G30" s="12">
        <f t="shared" si="24"/>
        <v>6.7833922925269713E-2</v>
      </c>
      <c r="H30" s="12">
        <f t="shared" si="24"/>
        <v>8.5783531901353044E-2</v>
      </c>
      <c r="I30" s="12">
        <f t="shared" si="24"/>
        <v>7.047121320060358E-2</v>
      </c>
      <c r="J30" s="12">
        <f>IFERROR(J28/J13,"na")</f>
        <v>7.047121320060358E-2</v>
      </c>
      <c r="K30" s="12">
        <f t="shared" ref="K30:S30" si="25">IFERROR(K28/K13,"na")</f>
        <v>7.0471213200603594E-2</v>
      </c>
      <c r="L30" s="12">
        <f t="shared" si="25"/>
        <v>7.0471213200603594E-2</v>
      </c>
      <c r="M30" s="12">
        <f t="shared" si="25"/>
        <v>7.0471213200603594E-2</v>
      </c>
      <c r="N30" s="12">
        <f t="shared" si="25"/>
        <v>7.0471213200603594E-2</v>
      </c>
      <c r="O30" s="12">
        <f t="shared" si="25"/>
        <v>7.0471213200603594E-2</v>
      </c>
      <c r="P30" s="12">
        <f t="shared" si="25"/>
        <v>7.0471213200603594E-2</v>
      </c>
      <c r="Q30" s="12">
        <f t="shared" si="25"/>
        <v>7.047121320060358E-2</v>
      </c>
      <c r="R30" s="12">
        <f t="shared" si="25"/>
        <v>7.047121320060358E-2</v>
      </c>
      <c r="S30" s="12">
        <f t="shared" si="25"/>
        <v>7.047121320060358E-2</v>
      </c>
    </row>
    <row r="31" spans="2:22" s="15" customFormat="1" x14ac:dyDescent="0.25">
      <c r="B31" s="24" t="s">
        <v>32</v>
      </c>
      <c r="C31" s="24" t="s">
        <v>57</v>
      </c>
      <c r="E31" s="16">
        <f>E23-E25-E28</f>
        <v>13253.200000000015</v>
      </c>
      <c r="F31" s="16">
        <f t="shared" ref="F31:S31" si="26">F23-F25-F28</f>
        <v>17362.699999999979</v>
      </c>
      <c r="G31" s="16">
        <f t="shared" si="26"/>
        <v>9582.9000000000524</v>
      </c>
      <c r="H31" s="16">
        <f t="shared" si="26"/>
        <v>11352.600000000028</v>
      </c>
      <c r="I31" s="16">
        <f t="shared" si="26"/>
        <v>24817.400000000045</v>
      </c>
      <c r="J31" s="16">
        <f t="shared" si="26"/>
        <v>30512.370000000061</v>
      </c>
      <c r="K31" s="16">
        <f t="shared" si="26"/>
        <v>32037.988500000058</v>
      </c>
      <c r="L31" s="16">
        <f t="shared" si="26"/>
        <v>33639.887924999952</v>
      </c>
      <c r="M31" s="16">
        <f t="shared" si="26"/>
        <v>35321.882321249926</v>
      </c>
      <c r="N31" s="16">
        <f t="shared" si="26"/>
        <v>37087.976437312391</v>
      </c>
      <c r="O31" s="16">
        <f t="shared" si="26"/>
        <v>38942.37525917813</v>
      </c>
      <c r="P31" s="16">
        <f t="shared" si="26"/>
        <v>40889.494022137027</v>
      </c>
      <c r="Q31" s="16">
        <f t="shared" si="26"/>
        <v>42933.968723243714</v>
      </c>
      <c r="R31" s="16">
        <f t="shared" si="26"/>
        <v>45080.667159406061</v>
      </c>
      <c r="S31" s="16">
        <f t="shared" si="26"/>
        <v>47334.700517376346</v>
      </c>
      <c r="V31" s="10"/>
    </row>
    <row r="32" spans="2:22" ht="14.4" outlineLevel="1" x14ac:dyDescent="0.25">
      <c r="B32" s="6" t="s">
        <v>33</v>
      </c>
      <c r="C32" s="9" t="s">
        <v>58</v>
      </c>
      <c r="E32" s="13">
        <f>IFERROR(E31/E13,"na")</f>
        <v>3.5732137840445093E-2</v>
      </c>
      <c r="F32" s="13">
        <f t="shared" ref="F32:I32" si="27">IFERROR(F31/F13,"na")</f>
        <v>3.2061227421677295E-2</v>
      </c>
      <c r="G32" s="13">
        <f t="shared" si="27"/>
        <v>1.6469903999892847E-2</v>
      </c>
      <c r="H32" s="13">
        <f t="shared" si="27"/>
        <v>2.2162182211454984E-2</v>
      </c>
      <c r="I32" s="13">
        <f t="shared" si="27"/>
        <v>3.897679742380674E-2</v>
      </c>
      <c r="J32" s="13">
        <f>IFERROR(J31/J13,"na")</f>
        <v>4.5639041440979709E-2</v>
      </c>
      <c r="K32" s="13">
        <f t="shared" ref="K32:S32" si="28">IFERROR(K31/K13,"na")</f>
        <v>4.5639041440979702E-2</v>
      </c>
      <c r="L32" s="13">
        <f t="shared" si="28"/>
        <v>4.563904144097955E-2</v>
      </c>
      <c r="M32" s="13">
        <f t="shared" si="28"/>
        <v>4.5639041440979515E-2</v>
      </c>
      <c r="N32" s="13">
        <f t="shared" si="28"/>
        <v>4.563904144097948E-2</v>
      </c>
      <c r="O32" s="13">
        <f t="shared" si="28"/>
        <v>4.5639041440979619E-2</v>
      </c>
      <c r="P32" s="13">
        <f t="shared" si="28"/>
        <v>4.5639041440979605E-2</v>
      </c>
      <c r="Q32" s="13">
        <f t="shared" si="28"/>
        <v>4.5639041440979425E-2</v>
      </c>
      <c r="R32" s="13">
        <f t="shared" si="28"/>
        <v>4.5639041440979584E-2</v>
      </c>
      <c r="S32" s="13">
        <f t="shared" si="28"/>
        <v>4.5639041440979564E-2</v>
      </c>
    </row>
    <row r="33" spans="2:22" s="15" customFormat="1" outlineLevel="1" x14ac:dyDescent="0.25">
      <c r="B33" s="33" t="s">
        <v>34</v>
      </c>
      <c r="C33" s="22" t="s">
        <v>57</v>
      </c>
      <c r="D33" s="112"/>
      <c r="E33" s="19">
        <v>2677.7</v>
      </c>
      <c r="F33" s="19">
        <v>3090.6</v>
      </c>
      <c r="G33" s="19">
        <v>3584.6</v>
      </c>
      <c r="H33" s="19">
        <v>3638.5</v>
      </c>
      <c r="I33" s="19">
        <v>3951</v>
      </c>
      <c r="J33" s="15">
        <f>IFERROR((I91+I93)*J34,"na")</f>
        <v>4886.9909999999991</v>
      </c>
      <c r="K33" s="15">
        <f t="shared" ref="K33:S33" si="29">IFERROR((J91+J93)*K34,"na")</f>
        <v>4646.3455080000003</v>
      </c>
      <c r="L33" s="15">
        <f t="shared" si="29"/>
        <v>4439.5167108599999</v>
      </c>
      <c r="M33" s="15">
        <f t="shared" si="29"/>
        <v>4263.8710886604003</v>
      </c>
      <c r="N33" s="15">
        <f t="shared" si="29"/>
        <v>4117.0504526722625</v>
      </c>
      <c r="O33" s="15">
        <f t="shared" si="29"/>
        <v>3996.9474778960143</v>
      </c>
      <c r="P33" s="15">
        <f t="shared" si="29"/>
        <v>3901.683597592631</v>
      </c>
      <c r="Q33" s="15">
        <f t="shared" si="29"/>
        <v>3829.589042236671</v>
      </c>
      <c r="R33" s="15">
        <f t="shared" si="29"/>
        <v>3779.1848258212453</v>
      </c>
      <c r="S33" s="15">
        <f t="shared" si="29"/>
        <v>3749.1665010412889</v>
      </c>
      <c r="V33" s="10"/>
    </row>
    <row r="34" spans="2:22" ht="14.4" outlineLevel="1" x14ac:dyDescent="0.25">
      <c r="B34" s="6" t="s">
        <v>35</v>
      </c>
      <c r="C34" s="9" t="s">
        <v>58</v>
      </c>
      <c r="F34" s="13">
        <f>IFERROR(F33/(E91+E93),"na")</f>
        <v>8.347332883187035E-2</v>
      </c>
      <c r="G34" s="13">
        <f>IFERROR(G33/(F91+F93),"na")</f>
        <v>7.8884013256633814E-2</v>
      </c>
      <c r="H34" s="13">
        <f t="shared" ref="H34:I34" si="30">IFERROR(H33/(G91+G93),"na")</f>
        <v>7.6702377489111781E-2</v>
      </c>
      <c r="I34" s="13">
        <f t="shared" si="30"/>
        <v>8.0938733619176195E-2</v>
      </c>
      <c r="J34" s="103">
        <v>0.09</v>
      </c>
      <c r="K34" s="103">
        <v>0.09</v>
      </c>
      <c r="L34" s="103">
        <v>0.09</v>
      </c>
      <c r="M34" s="103">
        <v>0.09</v>
      </c>
      <c r="N34" s="103">
        <v>0.09</v>
      </c>
      <c r="O34" s="103">
        <v>0.09</v>
      </c>
      <c r="P34" s="103">
        <v>0.09</v>
      </c>
      <c r="Q34" s="103">
        <v>0.09</v>
      </c>
      <c r="R34" s="103">
        <v>0.09</v>
      </c>
      <c r="S34" s="103">
        <v>0.09</v>
      </c>
    </row>
    <row r="35" spans="2:22" s="15" customFormat="1" x14ac:dyDescent="0.25">
      <c r="B35" s="24" t="s">
        <v>36</v>
      </c>
      <c r="C35" s="24" t="s">
        <v>57</v>
      </c>
      <c r="E35" s="16">
        <f>E31-E33</f>
        <v>10575.500000000015</v>
      </c>
      <c r="F35" s="16">
        <f t="shared" ref="F35:S35" si="31">F31-F33</f>
        <v>14272.099999999979</v>
      </c>
      <c r="G35" s="16">
        <f t="shared" si="31"/>
        <v>5998.300000000052</v>
      </c>
      <c r="H35" s="16">
        <f t="shared" si="31"/>
        <v>7714.1000000000276</v>
      </c>
      <c r="I35" s="16">
        <f t="shared" si="31"/>
        <v>20866.400000000045</v>
      </c>
      <c r="J35" s="16">
        <f t="shared" si="31"/>
        <v>25625.379000000063</v>
      </c>
      <c r="K35" s="16">
        <f t="shared" si="31"/>
        <v>27391.642992000059</v>
      </c>
      <c r="L35" s="16">
        <f t="shared" si="31"/>
        <v>29200.371214139952</v>
      </c>
      <c r="M35" s="16">
        <f t="shared" si="31"/>
        <v>31058.011232589524</v>
      </c>
      <c r="N35" s="16">
        <f t="shared" si="31"/>
        <v>32970.925984640126</v>
      </c>
      <c r="O35" s="16">
        <f t="shared" si="31"/>
        <v>34945.427781282116</v>
      </c>
      <c r="P35" s="16">
        <f t="shared" si="31"/>
        <v>36987.810424544397</v>
      </c>
      <c r="Q35" s="16">
        <f t="shared" si="31"/>
        <v>39104.379681007042</v>
      </c>
      <c r="R35" s="16">
        <f t="shared" si="31"/>
        <v>41301.482333584812</v>
      </c>
      <c r="S35" s="16">
        <f t="shared" si="31"/>
        <v>43585.534016335056</v>
      </c>
      <c r="V35" s="10"/>
    </row>
    <row r="36" spans="2:22" ht="14.4" x14ac:dyDescent="0.3">
      <c r="B36" s="6" t="s">
        <v>37</v>
      </c>
      <c r="C36" s="9" t="s">
        <v>58</v>
      </c>
      <c r="E36" s="12">
        <f>IFERROR(E35/E13,"na")</f>
        <v>2.8512753427974161E-2</v>
      </c>
      <c r="F36" s="12">
        <f t="shared" ref="F36:I36" si="32">IFERROR(F35/F13,"na")</f>
        <v>2.6354256186245251E-2</v>
      </c>
      <c r="G36" s="12">
        <f t="shared" si="32"/>
        <v>1.0309136604008971E-2</v>
      </c>
      <c r="H36" s="12">
        <f t="shared" si="32"/>
        <v>1.5059219015677914E-2</v>
      </c>
      <c r="I36" s="12">
        <f t="shared" si="32"/>
        <v>3.2771581461560083E-2</v>
      </c>
      <c r="J36" s="13">
        <f>IFERROR(J35/J13,"na")</f>
        <v>3.8329298383632984E-2</v>
      </c>
      <c r="K36" s="13">
        <f t="shared" ref="K36:S36" si="33">IFERROR(K35/K13,"na")</f>
        <v>3.9020187851319367E-2</v>
      </c>
      <c r="L36" s="13">
        <f t="shared" si="33"/>
        <v>3.9615974788778124E-2</v>
      </c>
      <c r="M36" s="13">
        <f t="shared" si="33"/>
        <v>4.0129737391311295E-2</v>
      </c>
      <c r="N36" s="13">
        <f t="shared" si="33"/>
        <v>4.0572757047121912E-2</v>
      </c>
      <c r="O36" s="13">
        <f t="shared" si="33"/>
        <v>4.0954764984624477E-2</v>
      </c>
      <c r="P36" s="13">
        <f t="shared" si="33"/>
        <v>4.1284155090375314E-2</v>
      </c>
      <c r="Q36" s="13">
        <f t="shared" si="33"/>
        <v>4.1568167533952566E-2</v>
      </c>
      <c r="R36" s="13">
        <f t="shared" si="33"/>
        <v>4.1813047201167422E-2</v>
      </c>
      <c r="S36" s="13">
        <f t="shared" si="33"/>
        <v>4.2024180388941373E-2</v>
      </c>
    </row>
    <row r="37" spans="2:22" s="15" customFormat="1" outlineLevel="1" x14ac:dyDescent="0.25">
      <c r="B37" s="22" t="s">
        <v>38</v>
      </c>
      <c r="C37" s="22" t="s">
        <v>57</v>
      </c>
      <c r="E37" s="34">
        <v>4066.1</v>
      </c>
      <c r="F37" s="34">
        <v>5407.9</v>
      </c>
      <c r="G37" s="34">
        <v>7749.2</v>
      </c>
      <c r="H37" s="34">
        <v>7491.1</v>
      </c>
      <c r="I37" s="34">
        <v>7240.6</v>
      </c>
      <c r="J37" s="15">
        <f>IFERROR((G91+G93)*J38,"na")</f>
        <v>4743.66</v>
      </c>
      <c r="K37" s="15">
        <f t="shared" ref="K37:S37" si="34">IFERROR((H91+H93)*K38,"na")</f>
        <v>4881.47</v>
      </c>
      <c r="L37" s="15">
        <f t="shared" si="34"/>
        <v>5429.99</v>
      </c>
      <c r="M37" s="15">
        <f t="shared" si="34"/>
        <v>5162.6061200000004</v>
      </c>
      <c r="N37" s="15">
        <f t="shared" si="34"/>
        <v>4932.796345400001</v>
      </c>
      <c r="O37" s="15">
        <f t="shared" si="34"/>
        <v>4737.6345429560015</v>
      </c>
      <c r="P37" s="15">
        <f t="shared" si="34"/>
        <v>4574.5005029691811</v>
      </c>
      <c r="Q37" s="15">
        <f t="shared" si="34"/>
        <v>4441.0527532177939</v>
      </c>
      <c r="R37" s="15">
        <f t="shared" si="34"/>
        <v>4335.2039973251458</v>
      </c>
      <c r="S37" s="15">
        <f t="shared" si="34"/>
        <v>4255.0989358185243</v>
      </c>
      <c r="V37" s="10"/>
    </row>
    <row r="38" spans="2:22" ht="14.4" outlineLevel="1" x14ac:dyDescent="0.25">
      <c r="B38" s="6" t="s">
        <v>39</v>
      </c>
      <c r="C38" s="9" t="s">
        <v>58</v>
      </c>
      <c r="F38" s="13">
        <f>IFERROR(F37/(E111+E126),"na")</f>
        <v>0.18332361555567608</v>
      </c>
      <c r="G38" s="13">
        <f t="shared" ref="G38:I38" si="35">IFERROR(G37/(F111+F126),"na")</f>
        <v>0.30174719930221056</v>
      </c>
      <c r="H38" s="13">
        <f t="shared" si="35"/>
        <v>0.33657125142089495</v>
      </c>
      <c r="I38" s="13">
        <f t="shared" si="35"/>
        <v>0.29976939541854525</v>
      </c>
      <c r="J38" s="103">
        <v>0.1</v>
      </c>
      <c r="K38" s="103">
        <v>0.1</v>
      </c>
      <c r="L38" s="103">
        <v>0.1</v>
      </c>
      <c r="M38" s="103">
        <v>0.1</v>
      </c>
      <c r="N38" s="103">
        <v>0.1</v>
      </c>
      <c r="O38" s="103">
        <v>0.1</v>
      </c>
      <c r="P38" s="103">
        <v>0.1</v>
      </c>
      <c r="Q38" s="103">
        <v>0.1</v>
      </c>
      <c r="R38" s="103">
        <v>0.1</v>
      </c>
      <c r="S38" s="103">
        <v>0.1</v>
      </c>
    </row>
    <row r="39" spans="2:22" s="15" customFormat="1" outlineLevel="1" x14ac:dyDescent="0.25">
      <c r="B39" s="22" t="s">
        <v>40</v>
      </c>
      <c r="C39" s="22" t="s">
        <v>57</v>
      </c>
      <c r="E39" s="34">
        <v>1042.7</v>
      </c>
      <c r="F39" s="34">
        <v>1723.4</v>
      </c>
      <c r="G39" s="34">
        <v>9635.1</v>
      </c>
      <c r="H39" s="34">
        <v>2936.1</v>
      </c>
      <c r="I39" s="34">
        <v>2380.4</v>
      </c>
      <c r="J39" s="15">
        <f>IFERROR((I83+I99)*J40,"na")</f>
        <v>275.44</v>
      </c>
      <c r="K39" s="15">
        <f t="shared" ref="K39:S39" si="36">IFERROR((J83+J99)*K40,"na")</f>
        <v>275.29699999999997</v>
      </c>
      <c r="L39" s="15">
        <f t="shared" si="36"/>
        <v>275.29699999999997</v>
      </c>
      <c r="M39" s="15">
        <f t="shared" si="36"/>
        <v>275.29699999999997</v>
      </c>
      <c r="N39" s="15">
        <f t="shared" si="36"/>
        <v>275.29699999999997</v>
      </c>
      <c r="O39" s="15">
        <f t="shared" si="36"/>
        <v>275.29699999999997</v>
      </c>
      <c r="P39" s="15">
        <f t="shared" si="36"/>
        <v>275.29699999999997</v>
      </c>
      <c r="Q39" s="15">
        <f t="shared" si="36"/>
        <v>275.29699999999997</v>
      </c>
      <c r="R39" s="15">
        <f t="shared" si="36"/>
        <v>275.29699999999997</v>
      </c>
      <c r="S39" s="15">
        <f t="shared" si="36"/>
        <v>275.29699999999997</v>
      </c>
      <c r="V39" s="10"/>
    </row>
    <row r="40" spans="2:22" ht="14.4" outlineLevel="1" x14ac:dyDescent="0.25">
      <c r="B40" s="6" t="s">
        <v>41</v>
      </c>
      <c r="C40" s="9" t="s">
        <v>58</v>
      </c>
      <c r="F40" s="13">
        <f>IFERROR(F39/(E83+E99),"na")</f>
        <v>0.51898696058060056</v>
      </c>
      <c r="G40" s="13">
        <f t="shared" ref="G40:H40" si="37">IFERROR(G39/(F83+F99),"na")</f>
        <v>2.6612622565943931</v>
      </c>
      <c r="H40" s="13">
        <f t="shared" si="37"/>
        <v>0.74877588493318359</v>
      </c>
      <c r="I40" s="13">
        <f>IFERROR(I39/(H83+H99),"na")</f>
        <v>1831.0769230769231</v>
      </c>
      <c r="J40" s="104">
        <v>0.11</v>
      </c>
      <c r="K40" s="104">
        <v>0.11</v>
      </c>
      <c r="L40" s="104">
        <v>0.11</v>
      </c>
      <c r="M40" s="104">
        <v>0.11</v>
      </c>
      <c r="N40" s="104">
        <v>0.11</v>
      </c>
      <c r="O40" s="104">
        <v>0.11</v>
      </c>
      <c r="P40" s="104">
        <v>0.11</v>
      </c>
      <c r="Q40" s="104">
        <v>0.11</v>
      </c>
      <c r="R40" s="104">
        <v>0.11</v>
      </c>
      <c r="S40" s="104">
        <v>0.11</v>
      </c>
    </row>
    <row r="41" spans="2:22" s="15" customFormat="1" outlineLevel="1" x14ac:dyDescent="0.25">
      <c r="B41" s="22" t="s">
        <v>42</v>
      </c>
      <c r="C41" s="22" t="s">
        <v>57</v>
      </c>
      <c r="E41" s="15">
        <v>765.6</v>
      </c>
      <c r="F41" s="15">
        <v>293.8</v>
      </c>
      <c r="G41" s="15">
        <v>285.5</v>
      </c>
      <c r="H41" s="15">
        <v>4.8</v>
      </c>
      <c r="I41" s="15">
        <v>4.5</v>
      </c>
      <c r="J41" s="105">
        <v>5</v>
      </c>
      <c r="K41" s="105">
        <f>J41</f>
        <v>5</v>
      </c>
      <c r="L41" s="105">
        <f t="shared" ref="L41:S41" si="38">K41</f>
        <v>5</v>
      </c>
      <c r="M41" s="105">
        <f t="shared" si="38"/>
        <v>5</v>
      </c>
      <c r="N41" s="105">
        <f t="shared" si="38"/>
        <v>5</v>
      </c>
      <c r="O41" s="105">
        <f t="shared" si="38"/>
        <v>5</v>
      </c>
      <c r="P41" s="105">
        <f t="shared" si="38"/>
        <v>5</v>
      </c>
      <c r="Q41" s="105">
        <f t="shared" si="38"/>
        <v>5</v>
      </c>
      <c r="R41" s="105">
        <f t="shared" si="38"/>
        <v>5</v>
      </c>
      <c r="S41" s="105">
        <f t="shared" si="38"/>
        <v>5</v>
      </c>
      <c r="V41" s="10"/>
    </row>
    <row r="42" spans="2:22" outlineLevel="1" x14ac:dyDescent="0.25">
      <c r="B42" s="5" t="s">
        <v>43</v>
      </c>
      <c r="C42" s="5" t="s">
        <v>57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0</v>
      </c>
      <c r="Q42" s="106">
        <v>0</v>
      </c>
      <c r="R42" s="106">
        <v>0</v>
      </c>
      <c r="S42" s="106">
        <v>0</v>
      </c>
    </row>
    <row r="43" spans="2:22" outlineLevel="1" x14ac:dyDescent="0.25">
      <c r="B43" s="5" t="s">
        <v>44</v>
      </c>
      <c r="C43" s="5" t="s">
        <v>57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  <c r="S43" s="106">
        <v>0</v>
      </c>
    </row>
    <row r="44" spans="2:22" s="17" customFormat="1" x14ac:dyDescent="0.25">
      <c r="B44" s="28" t="s">
        <v>45</v>
      </c>
      <c r="C44" s="28" t="s">
        <v>57</v>
      </c>
      <c r="E44" s="28">
        <f>E35-E37+E39+E41+E42-E43</f>
        <v>8317.7000000000135</v>
      </c>
      <c r="F44" s="28">
        <f t="shared" ref="F44:I44" si="39">F35-F37+F39+F41+F42-F43</f>
        <v>10881.399999999978</v>
      </c>
      <c r="G44" s="28">
        <f t="shared" si="39"/>
        <v>8169.7000000000526</v>
      </c>
      <c r="H44" s="28">
        <f>H35-H37+H39+H41+H42-H43</f>
        <v>3163.9000000000274</v>
      </c>
      <c r="I44" s="28">
        <f t="shared" si="39"/>
        <v>16010.700000000044</v>
      </c>
      <c r="J44" s="28">
        <f t="shared" ref="J44" si="40">J35-J37+J39+J41+J42-J43</f>
        <v>21162.159000000061</v>
      </c>
      <c r="K44" s="28">
        <f t="shared" ref="K44" si="41">K35-K37+K39+K41+K42-K43</f>
        <v>22790.469992000057</v>
      </c>
      <c r="L44" s="28">
        <f t="shared" ref="L44" si="42">L35-L37+L39+L41+L42-L43</f>
        <v>24050.678214139953</v>
      </c>
      <c r="M44" s="28">
        <f t="shared" ref="M44" si="43">M35-M37+M39+M41+M42-M43</f>
        <v>26175.702112589523</v>
      </c>
      <c r="N44" s="28">
        <f t="shared" ref="N44" si="44">N35-N37+N39+N41+N42-N43</f>
        <v>28318.426639240122</v>
      </c>
      <c r="O44" s="28">
        <f t="shared" ref="O44" si="45">O35-O37+O39+O41+O42-O43</f>
        <v>30488.090238326113</v>
      </c>
      <c r="P44" s="28">
        <f t="shared" ref="P44" si="46">P35-P37+P39+P41+P42-P43</f>
        <v>32693.606921575214</v>
      </c>
      <c r="Q44" s="28">
        <f t="shared" ref="Q44" si="47">Q35-Q37+Q39+Q41+Q42-Q43</f>
        <v>34943.623927789245</v>
      </c>
      <c r="R44" s="28">
        <f t="shared" ref="R44" si="48">R35-R37+R39+R41+R42-R43</f>
        <v>37246.575336259666</v>
      </c>
      <c r="S44" s="28">
        <f t="shared" ref="S44" si="49">S35-S37+S39+S41+S42-S43</f>
        <v>39610.732080516529</v>
      </c>
      <c r="V44" s="10"/>
    </row>
    <row r="45" spans="2:22" ht="14.4" x14ac:dyDescent="0.3">
      <c r="B45" s="6" t="s">
        <v>46</v>
      </c>
      <c r="C45" s="9" t="s">
        <v>58</v>
      </c>
      <c r="E45" s="12">
        <f>IFERROR(E44/E13,"na")</f>
        <v>2.2425467276995011E-2</v>
      </c>
      <c r="F45" s="12">
        <f t="shared" ref="F45:I45" si="50">IFERROR(F44/F13,"na")</f>
        <v>2.0093132984284647E-2</v>
      </c>
      <c r="G45" s="12">
        <f t="shared" si="50"/>
        <v>1.4041070522276629E-2</v>
      </c>
      <c r="H45" s="12">
        <f t="shared" si="50"/>
        <v>6.1764642723977645E-3</v>
      </c>
      <c r="I45" s="12">
        <f t="shared" si="50"/>
        <v>2.5145495116867325E-2</v>
      </c>
      <c r="J45" s="12">
        <f>IFERROR(J44/J13,"na")</f>
        <v>3.1653413077437201E-2</v>
      </c>
      <c r="K45" s="12">
        <f t="shared" ref="K45:S45" si="51">IFERROR(K44/K13,"na")</f>
        <v>3.2465683806094534E-2</v>
      </c>
      <c r="L45" s="12">
        <f t="shared" si="51"/>
        <v>3.2629416071361626E-2</v>
      </c>
      <c r="M45" s="12">
        <f t="shared" si="51"/>
        <v>3.3821355911842418E-2</v>
      </c>
      <c r="N45" s="12">
        <f t="shared" si="51"/>
        <v>3.4847569780899965E-2</v>
      </c>
      <c r="O45" s="12">
        <f t="shared" si="51"/>
        <v>3.573092818767773E-2</v>
      </c>
      <c r="P45" s="12">
        <f t="shared" si="51"/>
        <v>3.6491155413688005E-2</v>
      </c>
      <c r="Q45" s="12">
        <f t="shared" si="51"/>
        <v>3.7145261618336714E-2</v>
      </c>
      <c r="R45" s="12">
        <f t="shared" si="51"/>
        <v>3.7707915663609252E-2</v>
      </c>
      <c r="S45" s="12">
        <f t="shared" si="51"/>
        <v>3.8191766783579821E-2</v>
      </c>
      <c r="T45" s="18"/>
    </row>
    <row r="46" spans="2:22" s="15" customFormat="1" outlineLevel="1" x14ac:dyDescent="0.25">
      <c r="B46" s="33" t="s">
        <v>47</v>
      </c>
      <c r="C46" s="22" t="s">
        <v>57</v>
      </c>
      <c r="E46" s="15">
        <f>E48+E50</f>
        <v>1031.6000000000001</v>
      </c>
      <c r="F46" s="15">
        <f>F48+F50</f>
        <v>2849.6</v>
      </c>
      <c r="G46" s="15">
        <f t="shared" ref="G46:S46" si="52">G48+G50</f>
        <v>2351.1999999999998</v>
      </c>
      <c r="H46" s="15">
        <f t="shared" si="52"/>
        <v>917.89999999999986</v>
      </c>
      <c r="I46" s="15">
        <f t="shared" si="52"/>
        <v>4372.7</v>
      </c>
      <c r="J46" s="15">
        <f t="shared" si="52"/>
        <v>5970.9031618500176</v>
      </c>
      <c r="K46" s="15">
        <f t="shared" si="52"/>
        <v>6430.3311082428163</v>
      </c>
      <c r="L46" s="15">
        <f t="shared" si="52"/>
        <v>6785.8988581195872</v>
      </c>
      <c r="M46" s="15">
        <f t="shared" si="52"/>
        <v>7385.4743510671342</v>
      </c>
      <c r="N46" s="15">
        <f t="shared" si="52"/>
        <v>7990.0440762616017</v>
      </c>
      <c r="O46" s="15">
        <f t="shared" si="52"/>
        <v>8602.2146607437116</v>
      </c>
      <c r="P46" s="15">
        <f t="shared" si="52"/>
        <v>9224.5011929224474</v>
      </c>
      <c r="Q46" s="15">
        <f t="shared" si="52"/>
        <v>9859.3434912257362</v>
      </c>
      <c r="R46" s="15">
        <f t="shared" si="52"/>
        <v>10509.121231125666</v>
      </c>
      <c r="S46" s="15">
        <f t="shared" si="52"/>
        <v>11176.168056517739</v>
      </c>
      <c r="V46" s="10"/>
    </row>
    <row r="47" spans="2:22" ht="14.4" outlineLevel="1" x14ac:dyDescent="0.3">
      <c r="B47" s="6" t="s">
        <v>48</v>
      </c>
      <c r="C47" s="9" t="s">
        <v>58</v>
      </c>
      <c r="E47" s="12">
        <f>IFERROR(E46/E44,"na")</f>
        <v>0.12402467028144781</v>
      </c>
      <c r="F47" s="12">
        <f t="shared" ref="F47:I47" si="53">IFERROR(F46/F44,"na")</f>
        <v>0.26187806716047618</v>
      </c>
      <c r="G47" s="12">
        <f t="shared" si="53"/>
        <v>0.2877951454765762</v>
      </c>
      <c r="H47" s="12">
        <f>IFERROR(H46/H44,"na")</f>
        <v>0.29011662821201428</v>
      </c>
      <c r="I47" s="12">
        <f t="shared" si="53"/>
        <v>0.27311110694722829</v>
      </c>
      <c r="J47" s="13">
        <f>IFERROR(J46/J44,"na")</f>
        <v>0.28215000000000001</v>
      </c>
      <c r="K47" s="13">
        <f t="shared" ref="K47:R47" si="54">IFERROR(K46/K44,"na")</f>
        <v>0.28215000000000001</v>
      </c>
      <c r="L47" s="13">
        <f t="shared" si="54"/>
        <v>0.28214999999999996</v>
      </c>
      <c r="M47" s="13">
        <f t="shared" si="54"/>
        <v>0.28215000000000001</v>
      </c>
      <c r="N47" s="13">
        <f t="shared" si="54"/>
        <v>0.28215000000000007</v>
      </c>
      <c r="O47" s="13">
        <f t="shared" si="54"/>
        <v>0.28214999999999996</v>
      </c>
      <c r="P47" s="13">
        <f t="shared" si="54"/>
        <v>0.28215000000000001</v>
      </c>
      <c r="Q47" s="13">
        <f t="shared" si="54"/>
        <v>0.28215000000000001</v>
      </c>
      <c r="R47" s="13">
        <f t="shared" si="54"/>
        <v>0.28215000000000001</v>
      </c>
      <c r="S47" s="13">
        <f>IFERROR(S46/S44,"na")</f>
        <v>0.28215000000000001</v>
      </c>
    </row>
    <row r="48" spans="2:22" s="15" customFormat="1" outlineLevel="1" x14ac:dyDescent="0.25">
      <c r="B48" s="32" t="s">
        <v>49</v>
      </c>
      <c r="C48" s="22" t="s">
        <v>57</v>
      </c>
      <c r="E48" s="19">
        <v>2819.4</v>
      </c>
      <c r="F48" s="19">
        <v>2458.9</v>
      </c>
      <c r="G48" s="19">
        <v>945.3</v>
      </c>
      <c r="H48" s="19">
        <v>1775.1</v>
      </c>
      <c r="I48" s="19">
        <v>4184.7</v>
      </c>
      <c r="J48" s="15">
        <f>IFERROR(J44*J49,"na")</f>
        <v>5713.7829300000167</v>
      </c>
      <c r="K48" s="15">
        <f t="shared" ref="K48:S48" si="55">IFERROR(K44*K49,"na")</f>
        <v>6153.426897840016</v>
      </c>
      <c r="L48" s="15">
        <f t="shared" si="55"/>
        <v>6493.6831178177872</v>
      </c>
      <c r="M48" s="15">
        <f t="shared" si="55"/>
        <v>7067.4395703991713</v>
      </c>
      <c r="N48" s="15">
        <f t="shared" si="55"/>
        <v>7645.975192594834</v>
      </c>
      <c r="O48" s="15">
        <f t="shared" si="55"/>
        <v>8231.7843643480501</v>
      </c>
      <c r="P48" s="15">
        <f t="shared" si="55"/>
        <v>8827.2738688253085</v>
      </c>
      <c r="Q48" s="15">
        <f t="shared" si="55"/>
        <v>9434.7784605030974</v>
      </c>
      <c r="R48" s="15">
        <f t="shared" si="55"/>
        <v>10056.57534079011</v>
      </c>
      <c r="S48" s="15">
        <f t="shared" si="55"/>
        <v>10694.897661739464</v>
      </c>
      <c r="V48" s="10"/>
    </row>
    <row r="49" spans="2:22" ht="14.4" outlineLevel="1" x14ac:dyDescent="0.3">
      <c r="B49" s="7" t="s">
        <v>48</v>
      </c>
      <c r="C49" s="9" t="s">
        <v>58</v>
      </c>
      <c r="E49" s="20">
        <f>IFERROR(E48/E44,"na")</f>
        <v>0.33896389626940088</v>
      </c>
      <c r="F49" s="20">
        <f t="shared" ref="F49:I49" si="56">IFERROR(F48/F44,"na")</f>
        <v>0.22597276085797829</v>
      </c>
      <c r="G49" s="20">
        <f t="shared" si="56"/>
        <v>0.11570804313499809</v>
      </c>
      <c r="H49" s="20">
        <f t="shared" si="56"/>
        <v>0.56104807358007036</v>
      </c>
      <c r="I49" s="20">
        <f t="shared" si="56"/>
        <v>0.26136895950832806</v>
      </c>
      <c r="J49" s="21">
        <v>0.27</v>
      </c>
      <c r="K49" s="21">
        <v>0.27</v>
      </c>
      <c r="L49" s="21">
        <v>0.27</v>
      </c>
      <c r="M49" s="21">
        <v>0.27</v>
      </c>
      <c r="N49" s="21">
        <v>0.27</v>
      </c>
      <c r="O49" s="21">
        <v>0.27</v>
      </c>
      <c r="P49" s="21">
        <v>0.27</v>
      </c>
      <c r="Q49" s="21">
        <v>0.27</v>
      </c>
      <c r="R49" s="21">
        <v>0.27</v>
      </c>
      <c r="S49" s="21">
        <v>0.27</v>
      </c>
    </row>
    <row r="50" spans="2:22" s="15" customFormat="1" outlineLevel="1" x14ac:dyDescent="0.25">
      <c r="B50" s="32" t="s">
        <v>50</v>
      </c>
      <c r="C50" s="22" t="s">
        <v>57</v>
      </c>
      <c r="E50" s="19">
        <v>-1787.8</v>
      </c>
      <c r="F50" s="19">
        <v>390.7</v>
      </c>
      <c r="G50" s="19">
        <v>1405.9</v>
      </c>
      <c r="H50" s="19">
        <v>-857.2</v>
      </c>
      <c r="I50" s="19">
        <v>188</v>
      </c>
      <c r="J50" s="15">
        <f>IFERROR(J48*J51,"na")</f>
        <v>257.12023185000072</v>
      </c>
      <c r="K50" s="15">
        <f t="shared" ref="K50:S50" si="57">IFERROR(K48*K51,"na")</f>
        <v>276.90421040280069</v>
      </c>
      <c r="L50" s="15">
        <f t="shared" si="57"/>
        <v>292.21574030180039</v>
      </c>
      <c r="M50" s="15">
        <f t="shared" si="57"/>
        <v>318.03478066796271</v>
      </c>
      <c r="N50" s="15">
        <f t="shared" si="57"/>
        <v>344.06888366676753</v>
      </c>
      <c r="O50" s="15">
        <f t="shared" si="57"/>
        <v>370.43029639566225</v>
      </c>
      <c r="P50" s="15">
        <f t="shared" si="57"/>
        <v>397.22732409713888</v>
      </c>
      <c r="Q50" s="15">
        <f t="shared" si="57"/>
        <v>424.56503072263939</v>
      </c>
      <c r="R50" s="15">
        <f t="shared" si="57"/>
        <v>452.54589033555493</v>
      </c>
      <c r="S50" s="15">
        <f t="shared" si="57"/>
        <v>481.27039477827583</v>
      </c>
      <c r="V50" s="10"/>
    </row>
    <row r="51" spans="2:22" ht="14.4" outlineLevel="1" x14ac:dyDescent="0.3">
      <c r="B51" s="7" t="s">
        <v>51</v>
      </c>
      <c r="C51" s="9" t="s">
        <v>58</v>
      </c>
      <c r="E51" s="20">
        <f>IFERROR(E50/E48,"na")</f>
        <v>-0.63410654749237427</v>
      </c>
      <c r="F51" s="20">
        <f t="shared" ref="F51:I51" si="58">IFERROR(F50/F48,"na")</f>
        <v>0.15889218756354467</v>
      </c>
      <c r="G51" s="20">
        <f t="shared" si="58"/>
        <v>1.4872527240029623</v>
      </c>
      <c r="H51" s="20">
        <f t="shared" si="58"/>
        <v>-0.48290237169736921</v>
      </c>
      <c r="I51" s="20">
        <f t="shared" si="58"/>
        <v>4.4925562166941477E-2</v>
      </c>
      <c r="J51" s="21">
        <v>4.4999999999999998E-2</v>
      </c>
      <c r="K51" s="21">
        <v>4.4999999999999998E-2</v>
      </c>
      <c r="L51" s="21">
        <v>4.4999999999999998E-2</v>
      </c>
      <c r="M51" s="21">
        <v>4.4999999999999998E-2</v>
      </c>
      <c r="N51" s="21">
        <v>4.4999999999999998E-2</v>
      </c>
      <c r="O51" s="21">
        <v>4.4999999999999998E-2</v>
      </c>
      <c r="P51" s="21">
        <v>4.4999999999999998E-2</v>
      </c>
      <c r="Q51" s="21">
        <v>4.4999999999999998E-2</v>
      </c>
      <c r="R51" s="21">
        <v>4.4999999999999998E-2</v>
      </c>
      <c r="S51" s="21">
        <v>4.4999999999999998E-2</v>
      </c>
    </row>
    <row r="52" spans="2:22" s="15" customFormat="1" outlineLevel="1" x14ac:dyDescent="0.25">
      <c r="B52" s="22" t="s">
        <v>52</v>
      </c>
      <c r="C52" s="22" t="s">
        <v>57</v>
      </c>
      <c r="E52" s="15">
        <f>E44-E46</f>
        <v>7286.1000000000131</v>
      </c>
      <c r="F52" s="15">
        <f t="shared" ref="F52:S52" si="59">F44-F46</f>
        <v>8031.7999999999774</v>
      </c>
      <c r="G52" s="15">
        <f t="shared" si="59"/>
        <v>5818.5000000000528</v>
      </c>
      <c r="H52" s="15">
        <f t="shared" si="59"/>
        <v>2246.0000000000273</v>
      </c>
      <c r="I52" s="15">
        <f t="shared" si="59"/>
        <v>11638.000000000044</v>
      </c>
      <c r="J52" s="15">
        <f t="shared" si="59"/>
        <v>15191.255838150044</v>
      </c>
      <c r="K52" s="15">
        <f t="shared" si="59"/>
        <v>16360.138883757241</v>
      </c>
      <c r="L52" s="15">
        <f t="shared" si="59"/>
        <v>17264.779356020365</v>
      </c>
      <c r="M52" s="15">
        <f t="shared" si="59"/>
        <v>18790.227761522387</v>
      </c>
      <c r="N52" s="15">
        <f t="shared" si="59"/>
        <v>20328.382562978521</v>
      </c>
      <c r="O52" s="15">
        <f t="shared" si="59"/>
        <v>21885.875577582403</v>
      </c>
      <c r="P52" s="15">
        <f t="shared" si="59"/>
        <v>23469.105728652765</v>
      </c>
      <c r="Q52" s="15">
        <f t="shared" si="59"/>
        <v>25084.280436563509</v>
      </c>
      <c r="R52" s="15">
        <f t="shared" si="59"/>
        <v>26737.454105133998</v>
      </c>
      <c r="S52" s="15">
        <f t="shared" si="59"/>
        <v>28434.564023998792</v>
      </c>
      <c r="V52" s="10"/>
    </row>
    <row r="53" spans="2:22" ht="14.4" outlineLevel="1" x14ac:dyDescent="0.25">
      <c r="B53" s="6" t="s">
        <v>53</v>
      </c>
      <c r="C53" s="9" t="s">
        <v>58</v>
      </c>
      <c r="E53" s="20">
        <f>IFERROR(E52/E13,"na")</f>
        <v>1.9644156092058308E-2</v>
      </c>
      <c r="F53" s="20">
        <f t="shared" ref="F53:I53" si="60">IFERROR(F52/F13,"na")</f>
        <v>1.4831182155161772E-2</v>
      </c>
      <c r="G53" s="20">
        <f t="shared" si="60"/>
        <v>1.0000118588671161E-2</v>
      </c>
      <c r="H53" s="20">
        <f t="shared" si="60"/>
        <v>4.3845692834177524E-3</v>
      </c>
      <c r="I53" s="20">
        <f t="shared" si="60"/>
        <v>1.8277981110763567E-2</v>
      </c>
      <c r="J53" s="20">
        <f>IFERROR(J52/J13,"na")</f>
        <v>2.2722402577638294E-2</v>
      </c>
      <c r="K53" s="20">
        <f t="shared" ref="K53:S53" si="61">IFERROR(K52/K13,"na")</f>
        <v>2.3305491120204965E-2</v>
      </c>
      <c r="L53" s="20">
        <f t="shared" si="61"/>
        <v>2.3423026326826944E-2</v>
      </c>
      <c r="M53" s="20">
        <f t="shared" si="61"/>
        <v>2.4278660341316077E-2</v>
      </c>
      <c r="N53" s="20">
        <f t="shared" si="61"/>
        <v>2.5015327967219038E-2</v>
      </c>
      <c r="O53" s="20">
        <f t="shared" si="61"/>
        <v>2.564944679952446E-2</v>
      </c>
      <c r="P53" s="20">
        <f t="shared" si="61"/>
        <v>2.619517591371593E-2</v>
      </c>
      <c r="Q53" s="20">
        <f t="shared" si="61"/>
        <v>2.666472605272301E-2</v>
      </c>
      <c r="R53" s="20">
        <f t="shared" si="61"/>
        <v>2.7068627259121899E-2</v>
      </c>
      <c r="S53" s="20">
        <f t="shared" si="61"/>
        <v>2.7415959785592778E-2</v>
      </c>
    </row>
    <row r="54" spans="2:22" outlineLevel="1" x14ac:dyDescent="0.25">
      <c r="B54" s="8" t="s">
        <v>54</v>
      </c>
      <c r="C54" s="5" t="s">
        <v>57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>IFERROR(J52*J55,"na")</f>
        <v>0</v>
      </c>
      <c r="K54" s="10">
        <f t="shared" ref="K54:S54" si="62">IFERROR(K52*K55,"na")</f>
        <v>0</v>
      </c>
      <c r="L54" s="10">
        <f t="shared" si="62"/>
        <v>0</v>
      </c>
      <c r="M54" s="10">
        <f t="shared" si="62"/>
        <v>0</v>
      </c>
      <c r="N54" s="10">
        <f t="shared" si="62"/>
        <v>0</v>
      </c>
      <c r="O54" s="10">
        <f t="shared" si="62"/>
        <v>0</v>
      </c>
      <c r="P54" s="10">
        <f t="shared" si="62"/>
        <v>0</v>
      </c>
      <c r="Q54" s="10">
        <f t="shared" si="62"/>
        <v>0</v>
      </c>
      <c r="R54" s="10">
        <f t="shared" si="62"/>
        <v>0</v>
      </c>
      <c r="S54" s="10">
        <f t="shared" si="62"/>
        <v>0</v>
      </c>
    </row>
    <row r="55" spans="2:22" ht="14.4" outlineLevel="1" x14ac:dyDescent="0.25">
      <c r="B55" s="6" t="s">
        <v>55</v>
      </c>
      <c r="C55" s="9" t="s">
        <v>58</v>
      </c>
      <c r="E55" s="10">
        <f>IFERROR(E54/E52,"na")</f>
        <v>0</v>
      </c>
      <c r="F55" s="10">
        <f t="shared" ref="F55:I55" si="63">IFERROR(F54/F52,"na")</f>
        <v>0</v>
      </c>
      <c r="G55" s="10">
        <f t="shared" si="63"/>
        <v>0</v>
      </c>
      <c r="H55" s="10">
        <f t="shared" si="63"/>
        <v>0</v>
      </c>
      <c r="I55" s="10">
        <f t="shared" si="63"/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</row>
    <row r="56" spans="2:22" s="15" customFormat="1" x14ac:dyDescent="0.25">
      <c r="B56" s="22" t="s">
        <v>56</v>
      </c>
      <c r="C56" s="22" t="s">
        <v>57</v>
      </c>
      <c r="E56" s="15">
        <f>E52-E54</f>
        <v>7286.1000000000131</v>
      </c>
      <c r="F56" s="15">
        <f t="shared" ref="F56:S56" si="64">F52-F54</f>
        <v>8031.7999999999774</v>
      </c>
      <c r="G56" s="15">
        <f t="shared" si="64"/>
        <v>5818.5000000000528</v>
      </c>
      <c r="H56" s="15">
        <f t="shared" si="64"/>
        <v>2246.0000000000273</v>
      </c>
      <c r="I56" s="15">
        <f t="shared" si="64"/>
        <v>11638.000000000044</v>
      </c>
      <c r="J56" s="15">
        <f t="shared" si="64"/>
        <v>15191.255838150044</v>
      </c>
      <c r="K56" s="15">
        <f t="shared" si="64"/>
        <v>16360.138883757241</v>
      </c>
      <c r="L56" s="15">
        <f t="shared" si="64"/>
        <v>17264.779356020365</v>
      </c>
      <c r="M56" s="15">
        <f t="shared" si="64"/>
        <v>18790.227761522387</v>
      </c>
      <c r="N56" s="15">
        <f t="shared" si="64"/>
        <v>20328.382562978521</v>
      </c>
      <c r="O56" s="15">
        <f t="shared" si="64"/>
        <v>21885.875577582403</v>
      </c>
      <c r="P56" s="15">
        <f t="shared" si="64"/>
        <v>23469.105728652765</v>
      </c>
      <c r="Q56" s="15">
        <f t="shared" si="64"/>
        <v>25084.280436563509</v>
      </c>
      <c r="R56" s="15">
        <f t="shared" si="64"/>
        <v>26737.454105133998</v>
      </c>
      <c r="S56" s="15">
        <f t="shared" si="64"/>
        <v>28434.564023998792</v>
      </c>
      <c r="V56" s="10"/>
    </row>
    <row r="57" spans="2:22" ht="14.4" x14ac:dyDescent="0.25">
      <c r="B57" s="6" t="s">
        <v>53</v>
      </c>
      <c r="C57" s="9" t="s">
        <v>58</v>
      </c>
      <c r="E57" s="13">
        <f>IFERROR(E56/E13,"na")</f>
        <v>1.9644156092058308E-2</v>
      </c>
      <c r="F57" s="13">
        <f t="shared" ref="F57:I57" si="65">IFERROR(F56/F13,"na")</f>
        <v>1.4831182155161772E-2</v>
      </c>
      <c r="G57" s="13">
        <f t="shared" si="65"/>
        <v>1.0000118588671161E-2</v>
      </c>
      <c r="H57" s="13">
        <f t="shared" si="65"/>
        <v>4.3845692834177524E-3</v>
      </c>
      <c r="I57" s="13">
        <f t="shared" si="65"/>
        <v>1.8277981110763567E-2</v>
      </c>
      <c r="J57" s="13">
        <f t="shared" ref="J57" si="66">IFERROR(J56/J13,"na")</f>
        <v>2.2722402577638294E-2</v>
      </c>
      <c r="K57" s="13">
        <f t="shared" ref="K57" si="67">IFERROR(K56/K13,"na")</f>
        <v>2.3305491120204965E-2</v>
      </c>
      <c r="L57" s="13">
        <f t="shared" ref="L57" si="68">IFERROR(L56/L13,"na")</f>
        <v>2.3423026326826944E-2</v>
      </c>
      <c r="M57" s="13">
        <f t="shared" ref="M57" si="69">IFERROR(M56/M13,"na")</f>
        <v>2.4278660341316077E-2</v>
      </c>
      <c r="N57" s="13">
        <f t="shared" ref="N57" si="70">IFERROR(N56/N13,"na")</f>
        <v>2.5015327967219038E-2</v>
      </c>
      <c r="O57" s="13">
        <f t="shared" ref="O57" si="71">IFERROR(O56/O13,"na")</f>
        <v>2.564944679952446E-2</v>
      </c>
      <c r="P57" s="13">
        <f t="shared" ref="P57" si="72">IFERROR(P56/P13,"na")</f>
        <v>2.619517591371593E-2</v>
      </c>
      <c r="Q57" s="13">
        <f t="shared" ref="Q57" si="73">IFERROR(Q56/Q13,"na")</f>
        <v>2.666472605272301E-2</v>
      </c>
      <c r="R57" s="13">
        <f t="shared" ref="R57" si="74">IFERROR(R56/R13,"na")</f>
        <v>2.7068627259121899E-2</v>
      </c>
      <c r="S57" s="13">
        <f t="shared" ref="S57" si="75">IFERROR(S56/S13,"na")</f>
        <v>2.7415959785592778E-2</v>
      </c>
    </row>
    <row r="59" spans="2:22" s="15" customFormat="1" x14ac:dyDescent="0.25">
      <c r="B59" s="22" t="s">
        <v>59</v>
      </c>
      <c r="C59" s="22" t="s">
        <v>57</v>
      </c>
      <c r="E59" s="15">
        <v>1142.9000000000001</v>
      </c>
      <c r="F59" s="15">
        <v>1299.7</v>
      </c>
      <c r="G59" s="15">
        <v>1299.7</v>
      </c>
      <c r="H59" s="15">
        <v>1299.7</v>
      </c>
      <c r="I59" s="15">
        <v>1295.3</v>
      </c>
      <c r="V59" s="10"/>
    </row>
    <row r="60" spans="2:22" s="15" customFormat="1" ht="14.4" x14ac:dyDescent="0.3">
      <c r="B60" s="22" t="s">
        <v>60</v>
      </c>
      <c r="C60" s="22" t="s">
        <v>65</v>
      </c>
      <c r="D60" s="35">
        <v>1</v>
      </c>
      <c r="E60" s="36">
        <v>1142.9000000000001</v>
      </c>
      <c r="F60" s="36">
        <v>1299.7</v>
      </c>
      <c r="G60" s="36">
        <v>1299.7</v>
      </c>
      <c r="H60" s="36">
        <v>1299.7</v>
      </c>
      <c r="I60" s="36">
        <v>1295.3</v>
      </c>
      <c r="J60" s="15">
        <f>I60+J61</f>
        <v>1295.3</v>
      </c>
      <c r="K60" s="15">
        <f t="shared" ref="K60:S60" si="76">J60+K61</f>
        <v>1295.3</v>
      </c>
      <c r="L60" s="15">
        <f t="shared" si="76"/>
        <v>1295.3</v>
      </c>
      <c r="M60" s="15">
        <f t="shared" si="76"/>
        <v>1295.3</v>
      </c>
      <c r="N60" s="15">
        <f t="shared" si="76"/>
        <v>1295.3</v>
      </c>
      <c r="O60" s="15">
        <f t="shared" si="76"/>
        <v>1295.3</v>
      </c>
      <c r="P60" s="15">
        <f t="shared" si="76"/>
        <v>1295.3</v>
      </c>
      <c r="Q60" s="15">
        <f t="shared" si="76"/>
        <v>1295.3</v>
      </c>
      <c r="R60" s="15">
        <f t="shared" si="76"/>
        <v>1295.3</v>
      </c>
      <c r="S60" s="15">
        <f t="shared" si="76"/>
        <v>1295.3</v>
      </c>
      <c r="V60" s="10"/>
    </row>
    <row r="61" spans="2:22" s="18" customFormat="1" ht="14.4" x14ac:dyDescent="0.3">
      <c r="B61" s="6" t="s">
        <v>61</v>
      </c>
      <c r="C61" s="9" t="s">
        <v>65</v>
      </c>
      <c r="F61" s="26">
        <f>F60-E60</f>
        <v>156.79999999999995</v>
      </c>
      <c r="G61" s="26">
        <f t="shared" ref="G61:I61" si="77">G60-F60</f>
        <v>0</v>
      </c>
      <c r="H61" s="26">
        <f t="shared" si="77"/>
        <v>0</v>
      </c>
      <c r="I61" s="26">
        <f t="shared" si="77"/>
        <v>-4.4000000000000909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V61" s="10"/>
    </row>
    <row r="62" spans="2:22" s="15" customFormat="1" x14ac:dyDescent="0.25">
      <c r="B62" s="22" t="s">
        <v>62</v>
      </c>
      <c r="C62" s="22" t="s">
        <v>65</v>
      </c>
      <c r="E62" s="15">
        <f>E60+E64</f>
        <v>2286.7147566719013</v>
      </c>
      <c r="F62" s="15">
        <f>F60+F64</f>
        <v>2465.4184325108822</v>
      </c>
      <c r="G62" s="15">
        <f t="shared" ref="G62:I62" si="78">G60+G64</f>
        <v>2598.4723214285832</v>
      </c>
      <c r="H62" s="15">
        <f t="shared" si="78"/>
        <v>3269.8754385965153</v>
      </c>
      <c r="I62" s="15">
        <f t="shared" si="78"/>
        <v>2528.1389830508524</v>
      </c>
      <c r="J62" s="15">
        <f>I62+J63</f>
        <v>2528.1389830508524</v>
      </c>
      <c r="K62" s="15">
        <f t="shared" ref="K62:S62" si="79">J62+K63</f>
        <v>2528.1389830508524</v>
      </c>
      <c r="L62" s="15">
        <f t="shared" si="79"/>
        <v>2528.1389830508524</v>
      </c>
      <c r="M62" s="15">
        <f t="shared" si="79"/>
        <v>2528.1389830508524</v>
      </c>
      <c r="N62" s="15">
        <f t="shared" si="79"/>
        <v>2528.1389830508524</v>
      </c>
      <c r="O62" s="15">
        <f t="shared" si="79"/>
        <v>2528.1389830508524</v>
      </c>
      <c r="P62" s="15">
        <f t="shared" si="79"/>
        <v>2528.1389830508524</v>
      </c>
      <c r="Q62" s="15">
        <f t="shared" si="79"/>
        <v>2528.1389830508524</v>
      </c>
      <c r="R62" s="15">
        <f t="shared" si="79"/>
        <v>2528.1389830508524</v>
      </c>
      <c r="S62" s="15">
        <f t="shared" si="79"/>
        <v>2528.1389830508524</v>
      </c>
      <c r="V62" s="10"/>
    </row>
    <row r="63" spans="2:22" s="18" customFormat="1" ht="14.4" x14ac:dyDescent="0.3">
      <c r="B63" s="6" t="s">
        <v>61</v>
      </c>
      <c r="C63" s="9" t="s">
        <v>65</v>
      </c>
      <c r="F63" s="26">
        <f>F62-E62</f>
        <v>178.70367583898087</v>
      </c>
      <c r="G63" s="26">
        <f t="shared" ref="G63:I63" si="80">G62-F62</f>
        <v>133.05388891770099</v>
      </c>
      <c r="H63" s="26">
        <f t="shared" si="80"/>
        <v>671.40311716793212</v>
      </c>
      <c r="I63" s="26">
        <f t="shared" si="80"/>
        <v>-741.73645554566292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V63" s="10"/>
    </row>
    <row r="64" spans="2:22" s="15" customFormat="1" x14ac:dyDescent="0.25">
      <c r="B64" s="22" t="s">
        <v>67</v>
      </c>
      <c r="C64" s="22" t="s">
        <v>65</v>
      </c>
      <c r="E64" s="15">
        <f>IFERROR(E56/E67,"na")</f>
        <v>1143.8147566719015</v>
      </c>
      <c r="F64" s="15">
        <f>IFERROR(F56/F67,"na")</f>
        <v>1165.7184325108822</v>
      </c>
      <c r="G64" s="15">
        <f t="shared" ref="G64:I64" si="81">IFERROR(G56/G67,"na")</f>
        <v>1298.7723214285832</v>
      </c>
      <c r="H64" s="15">
        <f t="shared" si="81"/>
        <v>1970.1754385965153</v>
      </c>
      <c r="I64" s="15">
        <f t="shared" si="81"/>
        <v>1232.8389830508522</v>
      </c>
      <c r="J64" s="15">
        <f>AVERAGE(I60:J60)</f>
        <v>1295.3</v>
      </c>
      <c r="K64" s="15">
        <f t="shared" ref="K64:S64" si="82">AVERAGE(J60:K60)</f>
        <v>1295.3</v>
      </c>
      <c r="L64" s="15">
        <f t="shared" si="82"/>
        <v>1295.3</v>
      </c>
      <c r="M64" s="15">
        <f t="shared" si="82"/>
        <v>1295.3</v>
      </c>
      <c r="N64" s="15">
        <f t="shared" si="82"/>
        <v>1295.3</v>
      </c>
      <c r="O64" s="15">
        <f t="shared" si="82"/>
        <v>1295.3</v>
      </c>
      <c r="P64" s="15">
        <f t="shared" si="82"/>
        <v>1295.3</v>
      </c>
      <c r="Q64" s="15">
        <f t="shared" si="82"/>
        <v>1295.3</v>
      </c>
      <c r="R64" s="15">
        <f t="shared" si="82"/>
        <v>1295.3</v>
      </c>
      <c r="S64" s="15">
        <f t="shared" si="82"/>
        <v>1295.3</v>
      </c>
      <c r="V64" s="10"/>
    </row>
    <row r="65" spans="2:19" x14ac:dyDescent="0.25">
      <c r="B65" s="5"/>
      <c r="C65" s="5"/>
    </row>
    <row r="66" spans="2:19" ht="14.4" x14ac:dyDescent="0.3">
      <c r="B66"/>
      <c r="C66"/>
    </row>
    <row r="67" spans="2:19" x14ac:dyDescent="0.25">
      <c r="B67" s="5" t="s">
        <v>68</v>
      </c>
      <c r="C67" s="5" t="s">
        <v>66</v>
      </c>
      <c r="E67" s="29">
        <v>6.37</v>
      </c>
      <c r="F67" s="29">
        <v>6.89</v>
      </c>
      <c r="G67" s="29">
        <v>4.4800000000000004</v>
      </c>
      <c r="H67" s="29">
        <v>1.1399999999999999</v>
      </c>
      <c r="I67" s="29">
        <v>9.44</v>
      </c>
      <c r="J67" s="25">
        <f>IFERROR(J56/J64,"na")</f>
        <v>11.727982581757157</v>
      </c>
      <c r="K67" s="25">
        <f t="shared" ref="K67:S67" si="83">IFERROR(K56/K64,"na")</f>
        <v>12.630385921220753</v>
      </c>
      <c r="L67" s="25">
        <f t="shared" si="83"/>
        <v>13.328788200432614</v>
      </c>
      <c r="M67" s="25">
        <f t="shared" si="83"/>
        <v>14.506467815581246</v>
      </c>
      <c r="N67" s="25">
        <f t="shared" si="83"/>
        <v>15.693957046999554</v>
      </c>
      <c r="O67" s="25">
        <f t="shared" si="83"/>
        <v>16.896375802966421</v>
      </c>
      <c r="P67" s="25">
        <f t="shared" si="83"/>
        <v>18.118664192583005</v>
      </c>
      <c r="Q67" s="25">
        <f t="shared" si="83"/>
        <v>19.365614480478275</v>
      </c>
      <c r="R67" s="25">
        <f t="shared" si="83"/>
        <v>20.641900799146143</v>
      </c>
      <c r="S67" s="25">
        <f t="shared" si="83"/>
        <v>21.952106866362072</v>
      </c>
    </row>
    <row r="68" spans="2:19" x14ac:dyDescent="0.25">
      <c r="B68" s="5"/>
      <c r="C68" s="5"/>
    </row>
    <row r="70" spans="2:19" x14ac:dyDescent="0.25">
      <c r="B70" s="5" t="s">
        <v>63</v>
      </c>
      <c r="C70" s="5" t="s">
        <v>66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f>IFERROR(J68*J71,"na")</f>
        <v>0</v>
      </c>
      <c r="K70" s="10">
        <f t="shared" ref="K70:S70" si="84">IFERROR(K68*K71,"na")</f>
        <v>0</v>
      </c>
      <c r="L70" s="10">
        <f t="shared" si="84"/>
        <v>0</v>
      </c>
      <c r="M70" s="10">
        <f t="shared" si="84"/>
        <v>0</v>
      </c>
      <c r="N70" s="10">
        <f t="shared" si="84"/>
        <v>0</v>
      </c>
      <c r="O70" s="10">
        <f t="shared" si="84"/>
        <v>0</v>
      </c>
      <c r="P70" s="10">
        <f t="shared" si="84"/>
        <v>0</v>
      </c>
      <c r="Q70" s="10">
        <f t="shared" si="84"/>
        <v>0</v>
      </c>
      <c r="R70" s="10">
        <f t="shared" si="84"/>
        <v>0</v>
      </c>
      <c r="S70" s="10">
        <f t="shared" si="84"/>
        <v>0</v>
      </c>
    </row>
    <row r="71" spans="2:19" ht="14.4" x14ac:dyDescent="0.25">
      <c r="B71" s="6" t="s">
        <v>64</v>
      </c>
      <c r="C71" s="9" t="s">
        <v>58</v>
      </c>
      <c r="E71" s="10" t="str">
        <f>IFERROR(E70/E68,"na")</f>
        <v>na</v>
      </c>
      <c r="F71" s="10" t="str">
        <f t="shared" ref="F71:I71" si="85">IFERROR(F70/F68,"na")</f>
        <v>na</v>
      </c>
      <c r="G71" s="10" t="str">
        <f t="shared" si="85"/>
        <v>na</v>
      </c>
      <c r="H71" s="10" t="str">
        <f t="shared" si="85"/>
        <v>na</v>
      </c>
      <c r="I71" s="10" t="str">
        <f t="shared" si="85"/>
        <v>na</v>
      </c>
    </row>
    <row r="73" spans="2:19" s="5" customFormat="1" x14ac:dyDescent="0.3">
      <c r="B73" s="178" t="s">
        <v>69</v>
      </c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</row>
    <row r="75" spans="2:19" x14ac:dyDescent="0.25">
      <c r="B75" s="23" t="s">
        <v>70</v>
      </c>
    </row>
    <row r="76" spans="2:19" s="15" customFormat="1" x14ac:dyDescent="0.25">
      <c r="B76" s="22" t="s">
        <v>71</v>
      </c>
      <c r="C76" s="22" t="s">
        <v>57</v>
      </c>
      <c r="E76" s="34">
        <v>572.5</v>
      </c>
      <c r="F76" s="34">
        <v>1270.7</v>
      </c>
      <c r="G76" s="34">
        <v>3948.3</v>
      </c>
      <c r="H76" s="34">
        <v>2586</v>
      </c>
      <c r="I76" s="34">
        <v>5437</v>
      </c>
      <c r="J76" s="15">
        <f>I76+J211</f>
        <v>20049.305035410322</v>
      </c>
      <c r="K76" s="15">
        <f t="shared" ref="K76:S76" si="86">J76+K211</f>
        <v>29868.882137030585</v>
      </c>
      <c r="L76" s="15">
        <f t="shared" si="86"/>
        <v>40077.97280173847</v>
      </c>
      <c r="M76" s="15">
        <f t="shared" si="86"/>
        <v>50547.459112073848</v>
      </c>
      <c r="N76" s="15">
        <f t="shared" si="86"/>
        <v>62042.648575979809</v>
      </c>
      <c r="O76" s="15">
        <f t="shared" si="86"/>
        <v>74327.715902126147</v>
      </c>
      <c r="P76" s="15">
        <f t="shared" si="86"/>
        <v>87726.011216997154</v>
      </c>
      <c r="Q76" s="15">
        <f t="shared" si="86"/>
        <v>101343.20549978441</v>
      </c>
      <c r="R76" s="15">
        <f t="shared" si="86"/>
        <v>116118.74245457161</v>
      </c>
      <c r="S76" s="15">
        <f t="shared" si="86"/>
        <v>131774.31590463524</v>
      </c>
    </row>
    <row r="77" spans="2:19" s="15" customFormat="1" x14ac:dyDescent="0.25">
      <c r="B77" s="22" t="s">
        <v>277</v>
      </c>
      <c r="C77" s="22" t="s">
        <v>57</v>
      </c>
      <c r="E77" s="34">
        <v>11312.1</v>
      </c>
      <c r="F77" s="34">
        <v>43669.3</v>
      </c>
      <c r="G77" s="34">
        <v>33292.5</v>
      </c>
      <c r="H77" s="34">
        <v>25509.8</v>
      </c>
      <c r="I77" s="34">
        <v>17814.400000000001</v>
      </c>
      <c r="J77" s="15">
        <f>I77+J211</f>
        <v>32426.705035410323</v>
      </c>
      <c r="K77" s="15">
        <f t="shared" ref="K77:S77" si="87">J77+K211</f>
        <v>42246.28213703059</v>
      </c>
      <c r="L77" s="15">
        <f t="shared" si="87"/>
        <v>52455.372801738478</v>
      </c>
      <c r="M77" s="15">
        <f t="shared" si="87"/>
        <v>62924.859112073857</v>
      </c>
      <c r="N77" s="15">
        <f t="shared" si="87"/>
        <v>74420.048575979818</v>
      </c>
      <c r="O77" s="15">
        <f t="shared" si="87"/>
        <v>86705.115902126156</v>
      </c>
      <c r="P77" s="15">
        <f t="shared" si="87"/>
        <v>100103.41121699716</v>
      </c>
      <c r="Q77" s="15">
        <f t="shared" si="87"/>
        <v>113720.60549978443</v>
      </c>
      <c r="R77" s="15">
        <f t="shared" si="87"/>
        <v>128496.14245457163</v>
      </c>
      <c r="S77" s="15">
        <f t="shared" si="87"/>
        <v>144151.71590463526</v>
      </c>
    </row>
    <row r="78" spans="2:19" s="15" customFormat="1" x14ac:dyDescent="0.25">
      <c r="B78" s="22" t="s">
        <v>278</v>
      </c>
      <c r="C78" s="22" t="s">
        <v>57</v>
      </c>
      <c r="E78" s="34">
        <v>430.6</v>
      </c>
      <c r="F78" s="34">
        <v>434.8</v>
      </c>
      <c r="G78" s="34">
        <v>26.8</v>
      </c>
      <c r="H78" s="34">
        <v>520.79999999999995</v>
      </c>
      <c r="I78" s="34">
        <v>35.1</v>
      </c>
    </row>
    <row r="79" spans="2:19" s="15" customFormat="1" x14ac:dyDescent="0.25">
      <c r="B79" s="22" t="s">
        <v>72</v>
      </c>
      <c r="C79" s="22" t="s">
        <v>57</v>
      </c>
      <c r="E79" s="34">
        <v>47777.1</v>
      </c>
      <c r="F79" s="34">
        <v>77165.2</v>
      </c>
      <c r="G79" s="34">
        <v>76812.399999999994</v>
      </c>
      <c r="H79" s="34">
        <v>72038</v>
      </c>
      <c r="I79" s="34">
        <v>86412.800000000003</v>
      </c>
      <c r="J79" s="15">
        <f>IFERROR(J15*J80/J9,"na")</f>
        <v>89751.691726027391</v>
      </c>
      <c r="K79" s="15">
        <f t="shared" ref="K79:S79" si="88">IFERROR(K15*K80/K9,"na")</f>
        <v>94239.276312328759</v>
      </c>
      <c r="L79" s="15">
        <f t="shared" si="88"/>
        <v>98680.88154836066</v>
      </c>
      <c r="M79" s="15">
        <f t="shared" si="88"/>
        <v>103898.80213434249</v>
      </c>
      <c r="N79" s="15">
        <f t="shared" si="88"/>
        <v>109093.7422410596</v>
      </c>
      <c r="O79" s="15">
        <f t="shared" si="88"/>
        <v>114548.42935311259</v>
      </c>
      <c r="P79" s="15">
        <f t="shared" si="88"/>
        <v>119947.22827754206</v>
      </c>
      <c r="Q79" s="15">
        <f t="shared" si="88"/>
        <v>126289.64336180667</v>
      </c>
      <c r="R79" s="15">
        <f t="shared" si="88"/>
        <v>132604.12552989699</v>
      </c>
      <c r="S79" s="15">
        <f t="shared" si="88"/>
        <v>139234.33180639186</v>
      </c>
    </row>
    <row r="80" spans="2:19" s="18" customFormat="1" ht="14.4" x14ac:dyDescent="0.3">
      <c r="B80" s="6" t="s">
        <v>73</v>
      </c>
      <c r="C80" s="9" t="s">
        <v>19</v>
      </c>
      <c r="E80" s="30">
        <f>IFERROR(E79/E15*E9,"na")</f>
        <v>53.674286505744114</v>
      </c>
      <c r="F80" s="30">
        <f>IFERROR(F79/F15*F9,"na")</f>
        <v>57.749548608961064</v>
      </c>
      <c r="G80" s="30">
        <f>IFERROR(G79/G15*G9,"na")</f>
        <v>53.013805529813276</v>
      </c>
      <c r="H80" s="30">
        <f>IFERROR(H79/H15*H9,"na")</f>
        <v>58.235270341278081</v>
      </c>
      <c r="I80" s="30">
        <f>IFERROR(I79/I15*I9,"na")</f>
        <v>56.184765203809725</v>
      </c>
      <c r="J80" s="31">
        <v>56</v>
      </c>
      <c r="K80" s="31">
        <v>56</v>
      </c>
      <c r="L80" s="31">
        <v>56</v>
      </c>
      <c r="M80" s="31">
        <v>56</v>
      </c>
      <c r="N80" s="31">
        <v>56</v>
      </c>
      <c r="O80" s="31">
        <v>56</v>
      </c>
      <c r="P80" s="31">
        <v>56</v>
      </c>
      <c r="Q80" s="31">
        <v>56</v>
      </c>
      <c r="R80" s="31">
        <v>56</v>
      </c>
      <c r="S80" s="31">
        <v>56</v>
      </c>
    </row>
    <row r="81" spans="2:19" s="15" customFormat="1" x14ac:dyDescent="0.25">
      <c r="B81" s="22" t="s">
        <v>74</v>
      </c>
      <c r="C81" s="22" t="s">
        <v>57</v>
      </c>
      <c r="E81" s="34">
        <v>15151.4</v>
      </c>
      <c r="F81" s="34">
        <v>22185.8</v>
      </c>
      <c r="G81" s="34">
        <v>19314.099999999999</v>
      </c>
      <c r="H81" s="34">
        <v>17829.099999999999</v>
      </c>
      <c r="I81" s="34">
        <v>24155.5</v>
      </c>
      <c r="J81" s="15">
        <f t="shared" ref="J81:S81" si="89">IFERROR(J13*J82/J9,"na")</f>
        <v>25643.340493150688</v>
      </c>
      <c r="K81" s="15">
        <f t="shared" si="89"/>
        <v>26925.507517808215</v>
      </c>
      <c r="L81" s="15">
        <f t="shared" si="89"/>
        <v>28194.537585245904</v>
      </c>
      <c r="M81" s="15">
        <f t="shared" si="89"/>
        <v>29685.372038383561</v>
      </c>
      <c r="N81" s="15">
        <f t="shared" si="89"/>
        <v>31169.640640302743</v>
      </c>
      <c r="O81" s="15">
        <f t="shared" si="89"/>
        <v>32728.122672317881</v>
      </c>
      <c r="P81" s="15">
        <f t="shared" si="89"/>
        <v>34270.636650726308</v>
      </c>
      <c r="Q81" s="15">
        <f t="shared" si="89"/>
        <v>36082.755246230467</v>
      </c>
      <c r="R81" s="15">
        <f t="shared" si="89"/>
        <v>37886.893008541992</v>
      </c>
      <c r="S81" s="15">
        <f t="shared" si="89"/>
        <v>39781.237658969098</v>
      </c>
    </row>
    <row r="82" spans="2:19" ht="14.4" x14ac:dyDescent="0.3">
      <c r="B82" s="6" t="s">
        <v>75</v>
      </c>
      <c r="C82" s="9" t="s">
        <v>19</v>
      </c>
      <c r="E82" s="30">
        <f>IFERROR(E81/E13*E9,"na")</f>
        <v>14.910214012135746</v>
      </c>
      <c r="F82" s="30">
        <f>IFERROR(F81/F13*F9,"na")</f>
        <v>14.953086355009582</v>
      </c>
      <c r="G82" s="30">
        <f>IFERROR(G81/G13*G9,"na")</f>
        <v>12.116061013699397</v>
      </c>
      <c r="H82" s="30">
        <f>IFERROR(H81/H13*H9,"na")</f>
        <v>12.738775717372928</v>
      </c>
      <c r="I82" s="30">
        <f>IFERROR(I81/I13*I9,"na")</f>
        <v>13.847098044610963</v>
      </c>
      <c r="J82" s="31">
        <v>14</v>
      </c>
      <c r="K82" s="31">
        <v>14</v>
      </c>
      <c r="L82" s="31">
        <v>14</v>
      </c>
      <c r="M82" s="31">
        <v>14</v>
      </c>
      <c r="N82" s="31">
        <v>14</v>
      </c>
      <c r="O82" s="31">
        <v>14</v>
      </c>
      <c r="P82" s="31">
        <v>14</v>
      </c>
      <c r="Q82" s="31">
        <v>14</v>
      </c>
      <c r="R82" s="31">
        <v>14</v>
      </c>
      <c r="S82" s="31">
        <v>14</v>
      </c>
    </row>
    <row r="83" spans="2:19" s="15" customFormat="1" x14ac:dyDescent="0.25">
      <c r="B83" s="22" t="s">
        <v>76</v>
      </c>
      <c r="C83" s="22" t="s">
        <v>57</v>
      </c>
      <c r="E83" s="34">
        <v>500</v>
      </c>
      <c r="F83" s="34">
        <v>500</v>
      </c>
      <c r="G83" s="34">
        <v>500.3</v>
      </c>
      <c r="H83" s="34">
        <v>0</v>
      </c>
      <c r="I83" s="34">
        <v>2502.6999999999998</v>
      </c>
      <c r="J83" s="15">
        <f>I83</f>
        <v>2502.6999999999998</v>
      </c>
      <c r="K83" s="15">
        <f t="shared" ref="K83:S83" si="90">J83</f>
        <v>2502.6999999999998</v>
      </c>
      <c r="L83" s="15">
        <f t="shared" si="90"/>
        <v>2502.6999999999998</v>
      </c>
      <c r="M83" s="15">
        <f t="shared" si="90"/>
        <v>2502.6999999999998</v>
      </c>
      <c r="N83" s="15">
        <f t="shared" si="90"/>
        <v>2502.6999999999998</v>
      </c>
      <c r="O83" s="15">
        <f t="shared" si="90"/>
        <v>2502.6999999999998</v>
      </c>
      <c r="P83" s="15">
        <f t="shared" si="90"/>
        <v>2502.6999999999998</v>
      </c>
      <c r="Q83" s="15">
        <f t="shared" si="90"/>
        <v>2502.6999999999998</v>
      </c>
      <c r="R83" s="15">
        <f t="shared" si="90"/>
        <v>2502.6999999999998</v>
      </c>
      <c r="S83" s="15">
        <f t="shared" si="90"/>
        <v>2502.6999999999998</v>
      </c>
    </row>
    <row r="84" spans="2:19" s="15" customFormat="1" x14ac:dyDescent="0.25">
      <c r="B84" s="22" t="s">
        <v>271</v>
      </c>
      <c r="C84" s="22" t="s">
        <v>57</v>
      </c>
      <c r="E84" s="34">
        <v>1303.9000000000001</v>
      </c>
      <c r="F84" s="34">
        <v>2997.5</v>
      </c>
      <c r="G84" s="34">
        <v>6556.9</v>
      </c>
      <c r="H84" s="34">
        <v>3844.9</v>
      </c>
      <c r="I84" s="34">
        <v>3219.9</v>
      </c>
      <c r="J84" s="15">
        <f>IFERROR(J13*J86,"na")</f>
        <v>6685.5852000000004</v>
      </c>
      <c r="K84" s="15">
        <f t="shared" ref="K84:S84" si="91">IFERROR(K13*K86,"na")</f>
        <v>7019.8644599999998</v>
      </c>
      <c r="L84" s="15">
        <f t="shared" si="91"/>
        <v>7370.8576830000002</v>
      </c>
      <c r="M84" s="15">
        <f t="shared" si="91"/>
        <v>7739.4005671500008</v>
      </c>
      <c r="N84" s="15">
        <f t="shared" si="91"/>
        <v>8126.3705955075011</v>
      </c>
      <c r="O84" s="15">
        <f t="shared" si="91"/>
        <v>8532.6891252828755</v>
      </c>
      <c r="P84" s="15">
        <f t="shared" si="91"/>
        <v>8959.3235815470198</v>
      </c>
      <c r="Q84" s="15">
        <f t="shared" si="91"/>
        <v>9407.2897606243714</v>
      </c>
      <c r="R84" s="15">
        <f t="shared" si="91"/>
        <v>9877.6542486555918</v>
      </c>
      <c r="S84" s="15">
        <f t="shared" si="91"/>
        <v>10371.536961088372</v>
      </c>
    </row>
    <row r="85" spans="2:19" s="15" customFormat="1" x14ac:dyDescent="0.25">
      <c r="B85" s="22" t="s">
        <v>77</v>
      </c>
      <c r="C85" s="22" t="s">
        <v>57</v>
      </c>
      <c r="E85" s="34">
        <v>10026.9</v>
      </c>
      <c r="F85" s="34">
        <v>5598.1</v>
      </c>
      <c r="G85" s="34">
        <v>4867.3999999999996</v>
      </c>
      <c r="H85" s="34">
        <v>4849.3999999999996</v>
      </c>
      <c r="I85" s="34">
        <v>6579.5</v>
      </c>
      <c r="J85" s="15">
        <f t="shared" ref="J85:S85" si="92">IFERROR(J13*J86,"na")</f>
        <v>6685.5852000000004</v>
      </c>
      <c r="K85" s="15">
        <f t="shared" si="92"/>
        <v>7019.8644599999998</v>
      </c>
      <c r="L85" s="15">
        <f t="shared" si="92"/>
        <v>7370.8576830000002</v>
      </c>
      <c r="M85" s="15">
        <f t="shared" si="92"/>
        <v>7739.4005671500008</v>
      </c>
      <c r="N85" s="15">
        <f t="shared" si="92"/>
        <v>8126.3705955075011</v>
      </c>
      <c r="O85" s="15">
        <f t="shared" si="92"/>
        <v>8532.6891252828755</v>
      </c>
      <c r="P85" s="15">
        <f t="shared" si="92"/>
        <v>8959.3235815470198</v>
      </c>
      <c r="Q85" s="15">
        <f t="shared" si="92"/>
        <v>9407.2897606243714</v>
      </c>
      <c r="R85" s="15">
        <f t="shared" si="92"/>
        <v>9877.6542486555918</v>
      </c>
      <c r="S85" s="15">
        <f t="shared" si="92"/>
        <v>10371.536961088372</v>
      </c>
    </row>
    <row r="86" spans="2:19" ht="14.4" x14ac:dyDescent="0.25">
      <c r="B86" s="6" t="s">
        <v>24</v>
      </c>
      <c r="C86" s="9" t="s">
        <v>58</v>
      </c>
      <c r="E86" s="13">
        <f>IFERROR(E85/E13,"na")</f>
        <v>2.703366529686102E-2</v>
      </c>
      <c r="F86" s="13">
        <f>IFERROR(F85/F13,"na")</f>
        <v>1.0337214674520201E-2</v>
      </c>
      <c r="G86" s="13">
        <f>IFERROR(G85/G13,"na")</f>
        <v>8.3654854719425221E-3</v>
      </c>
      <c r="H86" s="13">
        <f>IFERROR(H85/H13,"na")</f>
        <v>9.4668434029411361E-3</v>
      </c>
      <c r="I86" s="13">
        <f>IFERROR(I85/I13,"na")</f>
        <v>1.0333388616452005E-2</v>
      </c>
      <c r="J86" s="13">
        <v>0.01</v>
      </c>
      <c r="K86" s="13">
        <v>0.01</v>
      </c>
      <c r="L86" s="13">
        <v>0.01</v>
      </c>
      <c r="M86" s="13">
        <v>0.01</v>
      </c>
      <c r="N86" s="13">
        <v>0.01</v>
      </c>
      <c r="O86" s="13">
        <v>0.01</v>
      </c>
      <c r="P86" s="13">
        <v>0.01</v>
      </c>
      <c r="Q86" s="13">
        <v>0.01</v>
      </c>
      <c r="R86" s="13">
        <v>0.01</v>
      </c>
      <c r="S86" s="13">
        <v>0.01</v>
      </c>
    </row>
    <row r="87" spans="2:19" s="15" customFormat="1" x14ac:dyDescent="0.25">
      <c r="B87" s="24" t="s">
        <v>78</v>
      </c>
      <c r="C87" s="24" t="s">
        <v>57</v>
      </c>
      <c r="E87" s="16">
        <f>E76+E77+E78+E79+E81+E83+E84+E85</f>
        <v>87074.499999999985</v>
      </c>
      <c r="F87" s="16">
        <f>F76+F77+F78+F79+F81+F83+F84+F85</f>
        <v>153821.4</v>
      </c>
      <c r="G87" s="16">
        <f>G76+G77+G78+G79+G81+G83+G84+G85</f>
        <v>145318.69999999998</v>
      </c>
      <c r="H87" s="16">
        <f>H76+H77+H78+H79+H81+H83+H84+H85</f>
        <v>127178</v>
      </c>
      <c r="I87" s="16">
        <f>I76+I77+I78+I79+I81+I83+I84+I85</f>
        <v>146156.9</v>
      </c>
      <c r="J87" s="16">
        <f t="shared" ref="J87:S87" si="93">J76+J77+J78+J79+J81+J83+J84+J85</f>
        <v>183744.91268999875</v>
      </c>
      <c r="K87" s="16">
        <f t="shared" si="93"/>
        <v>209822.37702419815</v>
      </c>
      <c r="L87" s="16">
        <f t="shared" si="93"/>
        <v>236653.18010308355</v>
      </c>
      <c r="M87" s="16">
        <f t="shared" si="93"/>
        <v>265037.99353117379</v>
      </c>
      <c r="N87" s="16">
        <f t="shared" si="93"/>
        <v>295481.52122433699</v>
      </c>
      <c r="O87" s="16">
        <f t="shared" si="93"/>
        <v>327877.46208024852</v>
      </c>
      <c r="P87" s="16">
        <f t="shared" si="93"/>
        <v>362468.6345253567</v>
      </c>
      <c r="Q87" s="16">
        <f t="shared" si="93"/>
        <v>398753.48912885471</v>
      </c>
      <c r="R87" s="16">
        <f t="shared" si="93"/>
        <v>437363.91194489348</v>
      </c>
      <c r="S87" s="16">
        <f t="shared" si="93"/>
        <v>478187.37519680819</v>
      </c>
    </row>
    <row r="88" spans="2:19" s="15" customFormat="1" x14ac:dyDescent="0.25">
      <c r="B88" s="10" t="s">
        <v>280</v>
      </c>
      <c r="C88" s="22" t="s">
        <v>57</v>
      </c>
      <c r="E88" s="16">
        <v>0</v>
      </c>
      <c r="F88" s="16">
        <v>0</v>
      </c>
      <c r="G88" s="16">
        <v>52.2</v>
      </c>
      <c r="H88" s="16">
        <v>305.3</v>
      </c>
      <c r="I88" s="10">
        <v>233.2</v>
      </c>
      <c r="J88" s="16"/>
      <c r="K88" s="16"/>
      <c r="L88" s="16"/>
      <c r="M88" s="16"/>
      <c r="N88" s="16"/>
      <c r="O88" s="16"/>
      <c r="P88" s="16"/>
      <c r="Q88" s="16"/>
      <c r="R88" s="16"/>
      <c r="S88" s="16"/>
    </row>
    <row r="89" spans="2:19" x14ac:dyDescent="0.25">
      <c r="B89" s="5"/>
      <c r="C89" s="5"/>
    </row>
    <row r="90" spans="2:19" x14ac:dyDescent="0.25">
      <c r="B90" s="23" t="s">
        <v>79</v>
      </c>
      <c r="C90" s="5"/>
    </row>
    <row r="91" spans="2:19" s="15" customFormat="1" x14ac:dyDescent="0.25">
      <c r="B91" s="22" t="s">
        <v>80</v>
      </c>
      <c r="C91" s="22" t="s">
        <v>57</v>
      </c>
      <c r="E91" s="34">
        <v>34657.5</v>
      </c>
      <c r="F91" s="34">
        <v>42879.3</v>
      </c>
      <c r="G91" s="34">
        <v>43265.7</v>
      </c>
      <c r="H91" s="34">
        <v>44258.2</v>
      </c>
      <c r="I91" s="34">
        <v>49693.7</v>
      </c>
      <c r="J91" s="15">
        <f>I91-(J33*(I91/(I91+I93)))+-J192-(J194*(I91/(I91+I93)))</f>
        <v>51906.852200000001</v>
      </c>
      <c r="K91" s="15">
        <f t="shared" ref="K91:S91" si="94">J91-(K33*(J91/(J91+J93)))+-K192-(K194*(J91/(J91+J93)))</f>
        <v>54255.099962</v>
      </c>
      <c r="L91" s="15">
        <f t="shared" si="94"/>
        <v>56742.998648420005</v>
      </c>
      <c r="M91" s="15">
        <f t="shared" si="94"/>
        <v>59375.529337212203</v>
      </c>
      <c r="N91" s="15">
        <f t="shared" si="94"/>
        <v>62158.102292370604</v>
      </c>
      <c r="O91" s="15">
        <f t="shared" si="94"/>
        <v>65096.562211340133</v>
      </c>
      <c r="P91" s="15">
        <f t="shared" si="94"/>
        <v>68197.195193866544</v>
      </c>
      <c r="Q91" s="15">
        <f t="shared" si="94"/>
        <v>71466.737387042929</v>
      </c>
      <c r="R91" s="15">
        <f t="shared" si="94"/>
        <v>74912.385270864659</v>
      </c>
      <c r="S91" s="15">
        <f t="shared" si="94"/>
        <v>78541.807557575201</v>
      </c>
    </row>
    <row r="92" spans="2:19" s="15" customFormat="1" x14ac:dyDescent="0.25">
      <c r="B92" s="22" t="s">
        <v>260</v>
      </c>
      <c r="C92" s="22" t="s">
        <v>57</v>
      </c>
      <c r="E92" s="34">
        <v>5305.3</v>
      </c>
      <c r="F92" s="34">
        <v>2751.8</v>
      </c>
      <c r="G92" s="34">
        <v>3239.6</v>
      </c>
      <c r="H92" s="34">
        <v>8695.2999999999993</v>
      </c>
      <c r="I92" s="34">
        <v>10563.4</v>
      </c>
      <c r="J92" s="15">
        <f>J13*J122</f>
        <v>6685.5852000000004</v>
      </c>
      <c r="K92" s="15">
        <f t="shared" ref="K92:S92" si="95">K13*K122</f>
        <v>7019.8644599999998</v>
      </c>
      <c r="L92" s="15">
        <f t="shared" si="95"/>
        <v>7370.8576830000002</v>
      </c>
      <c r="M92" s="15">
        <f t="shared" si="95"/>
        <v>7739.4005671500008</v>
      </c>
      <c r="N92" s="15">
        <f t="shared" si="95"/>
        <v>8126.3705955075011</v>
      </c>
      <c r="O92" s="15">
        <f t="shared" si="95"/>
        <v>8532.6891252828755</v>
      </c>
      <c r="P92" s="15">
        <f t="shared" si="95"/>
        <v>8959.3235815470198</v>
      </c>
      <c r="Q92" s="15">
        <f t="shared" si="95"/>
        <v>9407.2897606243714</v>
      </c>
      <c r="R92" s="15">
        <f t="shared" si="95"/>
        <v>9877.6542486555918</v>
      </c>
      <c r="S92" s="15">
        <f t="shared" si="95"/>
        <v>10371.536961088372</v>
      </c>
    </row>
    <row r="93" spans="2:19" s="15" customFormat="1" x14ac:dyDescent="0.25">
      <c r="B93" s="22" t="s">
        <v>81</v>
      </c>
      <c r="C93" s="22" t="s">
        <v>57</v>
      </c>
      <c r="E93" s="15">
        <f>E94+E95+E96</f>
        <v>2367.5</v>
      </c>
      <c r="F93" s="15">
        <f t="shared" ref="F93:I93" si="96">F94+F95+F96</f>
        <v>2562.1</v>
      </c>
      <c r="G93" s="15">
        <f t="shared" si="96"/>
        <v>4170.8999999999996</v>
      </c>
      <c r="H93" s="15">
        <f t="shared" si="96"/>
        <v>4556.5</v>
      </c>
      <c r="I93" s="15">
        <f t="shared" si="96"/>
        <v>4606.2000000000007</v>
      </c>
      <c r="J93" s="15">
        <f>I93-J33+-J195-J196</f>
        <v>-280.79099999999835</v>
      </c>
      <c r="K93" s="15">
        <f t="shared" ref="K93:S93" si="97">J93-K33+-K193-K194</f>
        <v>-4927.1365079999987</v>
      </c>
      <c r="L93" s="15">
        <f t="shared" si="97"/>
        <v>-9366.6532188599995</v>
      </c>
      <c r="M93" s="15">
        <f t="shared" si="97"/>
        <v>-13630.5243075204</v>
      </c>
      <c r="N93" s="15">
        <f t="shared" si="97"/>
        <v>-17747.574760192663</v>
      </c>
      <c r="O93" s="15">
        <f t="shared" si="97"/>
        <v>-21744.522238088677</v>
      </c>
      <c r="P93" s="15">
        <f t="shared" si="97"/>
        <v>-25646.205835681307</v>
      </c>
      <c r="Q93" s="15">
        <f t="shared" si="97"/>
        <v>-29475.794877917979</v>
      </c>
      <c r="R93" s="15">
        <f t="shared" si="97"/>
        <v>-33254.979703739227</v>
      </c>
      <c r="S93" s="15">
        <f t="shared" si="97"/>
        <v>-37004.146204780518</v>
      </c>
    </row>
    <row r="94" spans="2:19" s="15" customFormat="1" ht="14.4" outlineLevel="1" x14ac:dyDescent="0.3">
      <c r="B94" s="26" t="s">
        <v>86</v>
      </c>
      <c r="C94" s="22" t="s">
        <v>57</v>
      </c>
      <c r="E94" s="34">
        <v>2218.5</v>
      </c>
      <c r="F94" s="34">
        <v>2455.1</v>
      </c>
      <c r="G94" s="34">
        <v>2816.4</v>
      </c>
      <c r="H94" s="34">
        <v>3133.5</v>
      </c>
      <c r="I94" s="34">
        <v>3200.8</v>
      </c>
    </row>
    <row r="95" spans="2:19" s="15" customFormat="1" ht="14.4" outlineLevel="1" x14ac:dyDescent="0.3">
      <c r="B95" s="26" t="s">
        <v>87</v>
      </c>
      <c r="C95" s="22" t="s">
        <v>57</v>
      </c>
      <c r="E95" s="34">
        <v>0</v>
      </c>
      <c r="F95" s="34">
        <v>0</v>
      </c>
      <c r="G95" s="34">
        <v>0</v>
      </c>
      <c r="H95" s="34">
        <v>93.2</v>
      </c>
      <c r="I95" s="34">
        <v>31.8</v>
      </c>
    </row>
    <row r="96" spans="2:19" s="15" customFormat="1" ht="14.4" outlineLevel="1" x14ac:dyDescent="0.3">
      <c r="B96" s="26" t="s">
        <v>88</v>
      </c>
      <c r="C96" s="22" t="s">
        <v>57</v>
      </c>
      <c r="E96" s="34">
        <v>149</v>
      </c>
      <c r="F96" s="34">
        <v>107</v>
      </c>
      <c r="G96" s="34">
        <v>1354.5</v>
      </c>
      <c r="H96" s="34">
        <v>1329.8</v>
      </c>
      <c r="I96" s="34">
        <v>1373.6</v>
      </c>
    </row>
    <row r="97" spans="2:19" s="15" customFormat="1" x14ac:dyDescent="0.25">
      <c r="B97" s="15" t="s">
        <v>279</v>
      </c>
      <c r="C97" s="22" t="s">
        <v>57</v>
      </c>
      <c r="E97" s="34">
        <v>0</v>
      </c>
      <c r="F97" s="34">
        <v>0</v>
      </c>
      <c r="G97" s="34">
        <v>0</v>
      </c>
      <c r="H97" s="34">
        <v>3114.6</v>
      </c>
      <c r="I97" s="34">
        <v>3735.9</v>
      </c>
    </row>
    <row r="98" spans="2:19" s="15" customFormat="1" x14ac:dyDescent="0.25">
      <c r="B98" s="15" t="s">
        <v>272</v>
      </c>
      <c r="C98" s="22" t="s">
        <v>57</v>
      </c>
      <c r="E98" s="34">
        <v>0</v>
      </c>
      <c r="F98" s="34">
        <v>0</v>
      </c>
      <c r="G98" s="34">
        <v>490.5</v>
      </c>
      <c r="H98" s="34">
        <v>0</v>
      </c>
      <c r="I98" s="34">
        <v>490.5</v>
      </c>
      <c r="J98" s="15">
        <f>I98+J195-J196</f>
        <v>490.5</v>
      </c>
      <c r="K98" s="15">
        <f t="shared" ref="K98:S98" si="98">J98+K195-K196</f>
        <v>490.5</v>
      </c>
      <c r="L98" s="15">
        <f t="shared" si="98"/>
        <v>490.5</v>
      </c>
      <c r="M98" s="15">
        <f t="shared" si="98"/>
        <v>490.5</v>
      </c>
      <c r="N98" s="15">
        <f t="shared" si="98"/>
        <v>490.5</v>
      </c>
      <c r="O98" s="15">
        <f t="shared" si="98"/>
        <v>490.5</v>
      </c>
      <c r="P98" s="15">
        <f t="shared" si="98"/>
        <v>490.5</v>
      </c>
      <c r="Q98" s="15">
        <f t="shared" si="98"/>
        <v>490.5</v>
      </c>
      <c r="R98" s="15">
        <f t="shared" si="98"/>
        <v>490.5</v>
      </c>
      <c r="S98" s="15">
        <f t="shared" si="98"/>
        <v>490.5</v>
      </c>
    </row>
    <row r="99" spans="2:19" s="15" customFormat="1" x14ac:dyDescent="0.25">
      <c r="B99" s="22" t="s">
        <v>82</v>
      </c>
      <c r="C99" s="22" t="s">
        <v>57</v>
      </c>
      <c r="E99" s="15">
        <v>2820.7</v>
      </c>
      <c r="F99" s="15">
        <v>3120.5</v>
      </c>
      <c r="G99" s="15">
        <v>3420.9</v>
      </c>
      <c r="H99" s="15">
        <v>1.3</v>
      </c>
      <c r="I99" s="15">
        <v>1.3</v>
      </c>
    </row>
    <row r="100" spans="2:19" s="15" customFormat="1" x14ac:dyDescent="0.25">
      <c r="B100" s="22" t="s">
        <v>83</v>
      </c>
      <c r="C100" s="22" t="s">
        <v>57</v>
      </c>
      <c r="E100" s="15">
        <v>0</v>
      </c>
      <c r="F100" s="15">
        <v>567.1</v>
      </c>
      <c r="G100" s="15">
        <v>496.9</v>
      </c>
      <c r="H100" s="15">
        <v>488</v>
      </c>
      <c r="I100" s="15">
        <v>538.4</v>
      </c>
      <c r="J100" s="15">
        <f>I100</f>
        <v>538.4</v>
      </c>
      <c r="K100" s="15">
        <f t="shared" ref="K100:S100" si="99">J100</f>
        <v>538.4</v>
      </c>
      <c r="L100" s="15">
        <f t="shared" si="99"/>
        <v>538.4</v>
      </c>
      <c r="M100" s="15">
        <f t="shared" si="99"/>
        <v>538.4</v>
      </c>
      <c r="N100" s="15">
        <f t="shared" si="99"/>
        <v>538.4</v>
      </c>
      <c r="O100" s="15">
        <f t="shared" si="99"/>
        <v>538.4</v>
      </c>
      <c r="P100" s="15">
        <f t="shared" si="99"/>
        <v>538.4</v>
      </c>
      <c r="Q100" s="15">
        <f t="shared" si="99"/>
        <v>538.4</v>
      </c>
      <c r="R100" s="15">
        <f t="shared" si="99"/>
        <v>538.4</v>
      </c>
      <c r="S100" s="15">
        <f t="shared" si="99"/>
        <v>538.4</v>
      </c>
    </row>
    <row r="101" spans="2:19" s="15" customFormat="1" x14ac:dyDescent="0.25">
      <c r="B101" s="22" t="s">
        <v>42</v>
      </c>
      <c r="C101" s="22" t="s">
        <v>57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38"/>
      <c r="K101" s="38"/>
      <c r="L101" s="38"/>
      <c r="M101" s="38"/>
      <c r="N101" s="38"/>
      <c r="O101" s="38"/>
      <c r="P101" s="38"/>
      <c r="Q101" s="38"/>
      <c r="R101" s="38"/>
      <c r="S101" s="38"/>
    </row>
    <row r="102" spans="2:19" s="15" customFormat="1" x14ac:dyDescent="0.25">
      <c r="B102" s="22" t="s">
        <v>281</v>
      </c>
      <c r="C102" s="22" t="s">
        <v>57</v>
      </c>
      <c r="E102" s="15">
        <v>0</v>
      </c>
      <c r="F102" s="15">
        <v>0</v>
      </c>
      <c r="G102" s="15">
        <v>12</v>
      </c>
      <c r="H102" s="15">
        <v>300.2</v>
      </c>
      <c r="I102" s="15">
        <v>250.6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2:19" s="15" customFormat="1" x14ac:dyDescent="0.25">
      <c r="B103" s="22" t="s">
        <v>282</v>
      </c>
      <c r="C103" s="22" t="s">
        <v>57</v>
      </c>
      <c r="E103" s="15">
        <v>8.1999999999999993</v>
      </c>
      <c r="F103" s="15">
        <v>30.1</v>
      </c>
      <c r="G103" s="15">
        <v>600.4</v>
      </c>
      <c r="H103" s="15">
        <v>615.70000000000005</v>
      </c>
      <c r="I103" s="15">
        <v>15.5</v>
      </c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 spans="2:19" s="15" customFormat="1" x14ac:dyDescent="0.25">
      <c r="B104" s="22" t="s">
        <v>271</v>
      </c>
      <c r="C104" s="22" t="s">
        <v>57</v>
      </c>
      <c r="E104" s="15">
        <v>325.3</v>
      </c>
      <c r="F104" s="15">
        <v>458.5</v>
      </c>
      <c r="G104" s="15">
        <v>729.8</v>
      </c>
      <c r="H104" s="15">
        <v>768.3</v>
      </c>
      <c r="I104" s="15">
        <v>639.5</v>
      </c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2:19" s="15" customFormat="1" x14ac:dyDescent="0.25">
      <c r="B105" s="22" t="s">
        <v>84</v>
      </c>
      <c r="C105" s="22" t="s">
        <v>57</v>
      </c>
      <c r="E105" s="15">
        <v>719</v>
      </c>
      <c r="F105" s="15">
        <v>6981.9</v>
      </c>
      <c r="G105" s="15">
        <v>8000.2</v>
      </c>
      <c r="H105" s="15">
        <v>7783.9</v>
      </c>
      <c r="I105" s="15">
        <v>7450</v>
      </c>
      <c r="J105" s="15">
        <f>I105</f>
        <v>7450</v>
      </c>
      <c r="K105" s="15">
        <f t="shared" ref="K105:S105" si="100">J105</f>
        <v>7450</v>
      </c>
      <c r="L105" s="15">
        <f t="shared" si="100"/>
        <v>7450</v>
      </c>
      <c r="M105" s="15">
        <f t="shared" si="100"/>
        <v>7450</v>
      </c>
      <c r="N105" s="15">
        <f t="shared" si="100"/>
        <v>7450</v>
      </c>
      <c r="O105" s="15">
        <f t="shared" si="100"/>
        <v>7450</v>
      </c>
      <c r="P105" s="15">
        <f t="shared" si="100"/>
        <v>7450</v>
      </c>
      <c r="Q105" s="15">
        <f t="shared" si="100"/>
        <v>7450</v>
      </c>
      <c r="R105" s="15">
        <f t="shared" si="100"/>
        <v>7450</v>
      </c>
      <c r="S105" s="15">
        <f t="shared" si="100"/>
        <v>7450</v>
      </c>
    </row>
    <row r="106" spans="2:19" s="15" customFormat="1" x14ac:dyDescent="0.25">
      <c r="B106" s="24" t="s">
        <v>85</v>
      </c>
      <c r="C106" s="24" t="s">
        <v>57</v>
      </c>
      <c r="E106" s="16">
        <f>E91+E92+E93+E99+E100+E101+E97+E105+E98+E102+E103+E104</f>
        <v>46203.5</v>
      </c>
      <c r="F106" s="16">
        <f>F91+F92+F93+F99+F100+F101+F97+F105+F98+F102+F103+F104</f>
        <v>59351.3</v>
      </c>
      <c r="G106" s="16">
        <f>G91+G92+G93+G99+G100+G101+G97+G105+G98+G102+G103+G104</f>
        <v>64426.9</v>
      </c>
      <c r="H106" s="16">
        <f>H91+H92+H93+H99+H100+H101+H97+H105+H98+H102+H103+H104</f>
        <v>70582</v>
      </c>
      <c r="I106" s="16">
        <f>I91+I92+I93+I99+I100+I101+I97+I105+I98+I102+I103+I104</f>
        <v>77985.000000000015</v>
      </c>
      <c r="J106" s="16">
        <f t="shared" ref="J106:S106" si="101">J91+J92+J93+J99+J100+J101+J97+J105+J98</f>
        <v>66790.546400000007</v>
      </c>
      <c r="K106" s="16">
        <f t="shared" si="101"/>
        <v>64826.727914000003</v>
      </c>
      <c r="L106" s="16">
        <f t="shared" si="101"/>
        <v>63226.103112560006</v>
      </c>
      <c r="M106" s="16">
        <f t="shared" si="101"/>
        <v>61963.305596841805</v>
      </c>
      <c r="N106" s="16">
        <f t="shared" si="101"/>
        <v>61015.798127685441</v>
      </c>
      <c r="O106" s="16">
        <f t="shared" si="101"/>
        <v>60363.629098534337</v>
      </c>
      <c r="P106" s="16">
        <f t="shared" si="101"/>
        <v>59989.212939732264</v>
      </c>
      <c r="Q106" s="16">
        <f t="shared" si="101"/>
        <v>59877.132269749331</v>
      </c>
      <c r="R106" s="16">
        <f t="shared" si="101"/>
        <v>60013.959815781018</v>
      </c>
      <c r="S106" s="16">
        <f t="shared" si="101"/>
        <v>60388.098313883049</v>
      </c>
    </row>
    <row r="107" spans="2:19" x14ac:dyDescent="0.25">
      <c r="C107" s="24"/>
    </row>
    <row r="108" spans="2:19" s="40" customFormat="1" x14ac:dyDescent="0.25">
      <c r="B108" s="23" t="s">
        <v>215</v>
      </c>
      <c r="C108" s="24" t="s">
        <v>57</v>
      </c>
      <c r="E108" s="16">
        <f>E87+E106+E88</f>
        <v>133278</v>
      </c>
      <c r="F108" s="16">
        <f>F87+F106+F88</f>
        <v>213172.7</v>
      </c>
      <c r="G108" s="16">
        <f>G87+G106+G88</f>
        <v>209797.8</v>
      </c>
      <c r="H108" s="16">
        <f>H87+H106+H88</f>
        <v>198065.3</v>
      </c>
      <c r="I108" s="16">
        <f>I87+I106+I88</f>
        <v>224375.10000000003</v>
      </c>
      <c r="J108" s="16">
        <f t="shared" ref="J108:S108" si="102">J87+J106+J88</f>
        <v>250535.45908999874</v>
      </c>
      <c r="K108" s="16">
        <f t="shared" si="102"/>
        <v>274649.10493819817</v>
      </c>
      <c r="L108" s="16">
        <f t="shared" si="102"/>
        <v>299879.28321564355</v>
      </c>
      <c r="M108" s="16">
        <f t="shared" si="102"/>
        <v>327001.29912801558</v>
      </c>
      <c r="N108" s="16">
        <f t="shared" si="102"/>
        <v>356497.31935202243</v>
      </c>
      <c r="O108" s="16">
        <f t="shared" si="102"/>
        <v>388241.09117878287</v>
      </c>
      <c r="P108" s="16">
        <f t="shared" si="102"/>
        <v>422457.84746508894</v>
      </c>
      <c r="Q108" s="16">
        <f t="shared" si="102"/>
        <v>458630.62139860401</v>
      </c>
      <c r="R108" s="16">
        <f t="shared" si="102"/>
        <v>497377.87176067452</v>
      </c>
      <c r="S108" s="16">
        <f t="shared" si="102"/>
        <v>538575.4735106912</v>
      </c>
    </row>
    <row r="109" spans="2:19" x14ac:dyDescent="0.25">
      <c r="B109" s="5"/>
    </row>
    <row r="110" spans="2:19" x14ac:dyDescent="0.25">
      <c r="B110" s="23" t="s">
        <v>216</v>
      </c>
    </row>
    <row r="111" spans="2:19" x14ac:dyDescent="0.25">
      <c r="B111" s="5" t="s">
        <v>217</v>
      </c>
      <c r="C111" s="10" t="s">
        <v>57</v>
      </c>
      <c r="E111" s="15">
        <v>19258.3</v>
      </c>
      <c r="F111" s="15">
        <v>25231.4</v>
      </c>
      <c r="G111" s="15">
        <v>22257.1</v>
      </c>
      <c r="H111" s="15">
        <v>24153.9</v>
      </c>
      <c r="I111" s="15">
        <v>15255.9</v>
      </c>
      <c r="J111" s="15">
        <f>I111+J199</f>
        <v>15255.9</v>
      </c>
      <c r="K111" s="15">
        <f t="shared" ref="K111:S111" si="103">J111+K199</f>
        <v>15255.9</v>
      </c>
      <c r="L111" s="15">
        <f t="shared" si="103"/>
        <v>15255.9</v>
      </c>
      <c r="M111" s="15">
        <f t="shared" si="103"/>
        <v>15255.9</v>
      </c>
      <c r="N111" s="15">
        <f t="shared" si="103"/>
        <v>15255.9</v>
      </c>
      <c r="O111" s="15">
        <f t="shared" si="103"/>
        <v>15255.9</v>
      </c>
      <c r="P111" s="15">
        <f t="shared" si="103"/>
        <v>15255.9</v>
      </c>
      <c r="Q111" s="15">
        <f t="shared" si="103"/>
        <v>15255.9</v>
      </c>
      <c r="R111" s="15">
        <f t="shared" si="103"/>
        <v>15255.9</v>
      </c>
      <c r="S111" s="15">
        <f t="shared" si="103"/>
        <v>15255.9</v>
      </c>
    </row>
    <row r="112" spans="2:19" x14ac:dyDescent="0.25">
      <c r="B112" s="5" t="s">
        <v>276</v>
      </c>
      <c r="C112" s="10" t="s">
        <v>57</v>
      </c>
      <c r="E112" s="15">
        <v>0</v>
      </c>
      <c r="F112" s="15">
        <v>73527.899999999994</v>
      </c>
      <c r="G112" s="15">
        <v>64882</v>
      </c>
      <c r="H112" s="15">
        <v>41808.300000000003</v>
      </c>
      <c r="I112" s="15">
        <v>57322.3</v>
      </c>
    </row>
    <row r="113" spans="2:19" x14ac:dyDescent="0.25">
      <c r="B113" s="5" t="s">
        <v>265</v>
      </c>
      <c r="C113" s="10" t="s">
        <v>57</v>
      </c>
      <c r="E113" s="15">
        <v>274.2</v>
      </c>
      <c r="F113" s="15">
        <v>335.3</v>
      </c>
      <c r="G113" s="15">
        <v>520.20000000000005</v>
      </c>
      <c r="H113" s="15">
        <v>767.6</v>
      </c>
      <c r="I113" s="15">
        <v>474.8</v>
      </c>
    </row>
    <row r="114" spans="2:19" x14ac:dyDescent="0.25">
      <c r="B114" s="5" t="s">
        <v>218</v>
      </c>
      <c r="C114" s="10" t="s">
        <v>57</v>
      </c>
      <c r="E114" s="15">
        <f>E116+E117</f>
        <v>51926.5</v>
      </c>
      <c r="F114" s="15">
        <f>F116+F117</f>
        <v>18385.699999999997</v>
      </c>
      <c r="G114" s="15">
        <f>G116+G117</f>
        <v>20500.900000000001</v>
      </c>
      <c r="H114" s="15">
        <f>H116+H117</f>
        <v>27772.1</v>
      </c>
      <c r="I114" s="15">
        <f>I116+I117</f>
        <v>29557.1</v>
      </c>
      <c r="J114" s="15">
        <f>IFERROR(J15*J115/J9,"na")</f>
        <v>32054.175616438355</v>
      </c>
      <c r="K114" s="15">
        <f t="shared" ref="K114:S114" si="104">IFERROR(K15*K115/K9,"na")</f>
        <v>33656.88439726027</v>
      </c>
      <c r="L114" s="15">
        <f t="shared" si="104"/>
        <v>35243.171981557382</v>
      </c>
      <c r="M114" s="15">
        <f t="shared" si="104"/>
        <v>37106.715047979458</v>
      </c>
      <c r="N114" s="15">
        <f t="shared" si="104"/>
        <v>38962.050800378434</v>
      </c>
      <c r="O114" s="15">
        <f t="shared" si="104"/>
        <v>40910.153340397352</v>
      </c>
      <c r="P114" s="15">
        <f t="shared" si="104"/>
        <v>42838.29581340788</v>
      </c>
      <c r="Q114" s="15">
        <f t="shared" si="104"/>
        <v>45103.444057788096</v>
      </c>
      <c r="R114" s="15">
        <f t="shared" si="104"/>
        <v>47358.616260677496</v>
      </c>
      <c r="S114" s="15">
        <f t="shared" si="104"/>
        <v>49726.547073711372</v>
      </c>
    </row>
    <row r="115" spans="2:19" ht="14.4" outlineLevel="1" x14ac:dyDescent="0.25">
      <c r="B115" s="6" t="s">
        <v>219</v>
      </c>
      <c r="C115" s="10" t="s">
        <v>19</v>
      </c>
      <c r="E115" s="15">
        <f>IFERROR(E114/E15*E9,"na")</f>
        <v>58.335852076424104</v>
      </c>
      <c r="F115" s="15">
        <f t="shared" ref="F115:I115" si="105">IFERROR(F114/F15*F9,"na")</f>
        <v>13.759646522781971</v>
      </c>
      <c r="G115" s="15">
        <f t="shared" si="105"/>
        <v>14.149157242660682</v>
      </c>
      <c r="H115" s="15">
        <f t="shared" si="105"/>
        <v>22.45086969995015</v>
      </c>
      <c r="I115" s="15">
        <f t="shared" si="105"/>
        <v>19.217740006174136</v>
      </c>
      <c r="J115" s="110">
        <v>20</v>
      </c>
      <c r="K115" s="110">
        <f>J115</f>
        <v>20</v>
      </c>
      <c r="L115" s="110">
        <f t="shared" ref="L115:S115" si="106">K115</f>
        <v>20</v>
      </c>
      <c r="M115" s="110">
        <f t="shared" si="106"/>
        <v>20</v>
      </c>
      <c r="N115" s="110">
        <f t="shared" si="106"/>
        <v>20</v>
      </c>
      <c r="O115" s="110">
        <f t="shared" si="106"/>
        <v>20</v>
      </c>
      <c r="P115" s="110">
        <f t="shared" si="106"/>
        <v>20</v>
      </c>
      <c r="Q115" s="110">
        <f t="shared" si="106"/>
        <v>20</v>
      </c>
      <c r="R115" s="110">
        <f t="shared" si="106"/>
        <v>20</v>
      </c>
      <c r="S115" s="110">
        <f t="shared" si="106"/>
        <v>20</v>
      </c>
    </row>
    <row r="116" spans="2:19" ht="14.4" outlineLevel="1" x14ac:dyDescent="0.3">
      <c r="B116" s="101" t="s">
        <v>274</v>
      </c>
      <c r="C116" s="10" t="s">
        <v>57</v>
      </c>
      <c r="E116" s="15">
        <v>760.3</v>
      </c>
      <c r="F116" s="15">
        <v>990.6</v>
      </c>
      <c r="G116" s="15">
        <v>371.4</v>
      </c>
      <c r="H116" s="15">
        <v>1393.3</v>
      </c>
      <c r="I116" s="15">
        <v>1686.3</v>
      </c>
    </row>
    <row r="117" spans="2:19" ht="14.4" outlineLevel="1" x14ac:dyDescent="0.3">
      <c r="B117" s="101" t="s">
        <v>275</v>
      </c>
      <c r="C117" s="10" t="s">
        <v>57</v>
      </c>
      <c r="E117" s="15">
        <v>51166.2</v>
      </c>
      <c r="F117" s="15">
        <v>17395.099999999999</v>
      </c>
      <c r="G117" s="15">
        <v>20129.5</v>
      </c>
      <c r="H117" s="15">
        <v>26378.799999999999</v>
      </c>
      <c r="I117" s="15">
        <v>27870.799999999999</v>
      </c>
    </row>
    <row r="118" spans="2:19" x14ac:dyDescent="0.25">
      <c r="B118" s="8" t="s">
        <v>266</v>
      </c>
      <c r="C118" s="10" t="s">
        <v>57</v>
      </c>
      <c r="E118" s="15">
        <v>5073.3999999999996</v>
      </c>
      <c r="F118" s="15">
        <v>7313.8</v>
      </c>
      <c r="G118" s="15">
        <v>6667.4</v>
      </c>
      <c r="H118" s="15">
        <v>7258.4</v>
      </c>
      <c r="I118" s="15">
        <v>10795.3</v>
      </c>
      <c r="J118" s="15">
        <f>IFERROR(J13*J122,"NA")</f>
        <v>6685.5852000000004</v>
      </c>
      <c r="K118" s="15">
        <f t="shared" ref="K118:S118" si="107">IFERROR(K13*K122,"NA")</f>
        <v>7019.8644599999998</v>
      </c>
      <c r="L118" s="15">
        <f t="shared" si="107"/>
        <v>7370.8576830000002</v>
      </c>
      <c r="M118" s="15">
        <f t="shared" si="107"/>
        <v>7739.4005671500008</v>
      </c>
      <c r="N118" s="15">
        <f t="shared" si="107"/>
        <v>8126.3705955075011</v>
      </c>
      <c r="O118" s="15">
        <f t="shared" si="107"/>
        <v>8532.6891252828755</v>
      </c>
      <c r="P118" s="15">
        <f t="shared" si="107"/>
        <v>8959.3235815470198</v>
      </c>
      <c r="Q118" s="15">
        <f t="shared" si="107"/>
        <v>9407.2897606243714</v>
      </c>
      <c r="R118" s="15">
        <f t="shared" si="107"/>
        <v>9877.6542486555918</v>
      </c>
      <c r="S118" s="15">
        <f t="shared" si="107"/>
        <v>10371.536961088372</v>
      </c>
    </row>
    <row r="119" spans="2:19" x14ac:dyDescent="0.25">
      <c r="B119" s="8" t="s">
        <v>264</v>
      </c>
      <c r="C119" s="10" t="s">
        <v>57</v>
      </c>
      <c r="E119" s="15">
        <v>28.6</v>
      </c>
      <c r="F119" s="15">
        <v>254.7</v>
      </c>
      <c r="G119" s="15">
        <v>109</v>
      </c>
      <c r="H119" s="15">
        <v>260.5</v>
      </c>
      <c r="I119" s="15">
        <v>732.2</v>
      </c>
    </row>
    <row r="120" spans="2:19" x14ac:dyDescent="0.25">
      <c r="B120" s="10" t="s">
        <v>267</v>
      </c>
      <c r="C120" s="10" t="s">
        <v>57</v>
      </c>
      <c r="E120" s="15">
        <v>68.8</v>
      </c>
      <c r="F120" s="15">
        <v>95.2</v>
      </c>
      <c r="G120" s="15">
        <v>90.5</v>
      </c>
      <c r="H120" s="15">
        <v>92.6</v>
      </c>
      <c r="I120" s="15">
        <v>101.8</v>
      </c>
    </row>
    <row r="121" spans="2:19" x14ac:dyDescent="0.25">
      <c r="B121" s="5" t="s">
        <v>220</v>
      </c>
      <c r="C121" s="10" t="s">
        <v>57</v>
      </c>
      <c r="E121" s="15">
        <v>6595.2</v>
      </c>
      <c r="F121" s="15">
        <v>1768</v>
      </c>
      <c r="G121" s="15">
        <v>1844.1</v>
      </c>
      <c r="H121" s="15">
        <v>2126</v>
      </c>
      <c r="I121" s="15">
        <v>3030.2</v>
      </c>
      <c r="J121" s="15">
        <f>IFERROR(J13*J122,"NA")</f>
        <v>6685.5852000000004</v>
      </c>
      <c r="K121" s="15">
        <f t="shared" ref="K121:S121" si="108">IFERROR(K13*K122,"NA")</f>
        <v>7019.8644599999998</v>
      </c>
      <c r="L121" s="15">
        <f t="shared" si="108"/>
        <v>7370.8576830000002</v>
      </c>
      <c r="M121" s="15">
        <f t="shared" si="108"/>
        <v>7739.4005671500008</v>
      </c>
      <c r="N121" s="15">
        <f t="shared" si="108"/>
        <v>8126.3705955075011</v>
      </c>
      <c r="O121" s="15">
        <f t="shared" si="108"/>
        <v>8532.6891252828755</v>
      </c>
      <c r="P121" s="15">
        <f t="shared" si="108"/>
        <v>8959.3235815470198</v>
      </c>
      <c r="Q121" s="15">
        <f t="shared" si="108"/>
        <v>9407.2897606243714</v>
      </c>
      <c r="R121" s="15">
        <f t="shared" si="108"/>
        <v>9877.6542486555918</v>
      </c>
      <c r="S121" s="15">
        <f t="shared" si="108"/>
        <v>10371.536961088372</v>
      </c>
    </row>
    <row r="122" spans="2:19" ht="14.4" x14ac:dyDescent="0.25">
      <c r="B122" s="94" t="s">
        <v>24</v>
      </c>
      <c r="C122" s="10" t="s">
        <v>58</v>
      </c>
      <c r="E122" s="13">
        <f>IFERROR(E121/J13,"na")</f>
        <v>9.8648058512514347E-3</v>
      </c>
      <c r="F122" s="13">
        <f t="shared" ref="F122:I122" si="109">IFERROR(F121/K13,"na")</f>
        <v>2.5185671462380345E-3</v>
      </c>
      <c r="G122" s="13">
        <f t="shared" si="109"/>
        <v>2.5018798073570131E-3</v>
      </c>
      <c r="H122" s="13">
        <f t="shared" si="109"/>
        <v>2.7469827689547924E-3</v>
      </c>
      <c r="I122" s="13">
        <f t="shared" si="109"/>
        <v>3.7288479086533223E-3</v>
      </c>
      <c r="J122" s="84">
        <v>0.01</v>
      </c>
      <c r="K122" s="84">
        <f>J122</f>
        <v>0.01</v>
      </c>
      <c r="L122" s="84">
        <f t="shared" ref="L122:S122" si="110">K122</f>
        <v>0.01</v>
      </c>
      <c r="M122" s="84">
        <f t="shared" si="110"/>
        <v>0.01</v>
      </c>
      <c r="N122" s="84">
        <f t="shared" si="110"/>
        <v>0.01</v>
      </c>
      <c r="O122" s="84">
        <f t="shared" si="110"/>
        <v>0.01</v>
      </c>
      <c r="P122" s="84">
        <f t="shared" si="110"/>
        <v>0.01</v>
      </c>
      <c r="Q122" s="84">
        <f t="shared" si="110"/>
        <v>0.01</v>
      </c>
      <c r="R122" s="84">
        <f t="shared" si="110"/>
        <v>0.01</v>
      </c>
      <c r="S122" s="84">
        <f t="shared" si="110"/>
        <v>0.01</v>
      </c>
    </row>
    <row r="123" spans="2:19" x14ac:dyDescent="0.25">
      <c r="B123" s="23" t="s">
        <v>221</v>
      </c>
      <c r="C123" s="10" t="s">
        <v>57</v>
      </c>
      <c r="E123" s="16">
        <f>E111+E113+E114+E118+E119+E120+E121+E112</f>
        <v>83225</v>
      </c>
      <c r="F123" s="16">
        <f>F111+F113+F114+F118+F119+F120+F121+F112</f>
        <v>126911.99999999999</v>
      </c>
      <c r="G123" s="16">
        <f>G111+G113+G114+G118+G119+G120+G121+G112</f>
        <v>116871.2</v>
      </c>
      <c r="H123" s="16">
        <f>H111+H113+H114+H118+H119+H120+H121+H112</f>
        <v>104239.4</v>
      </c>
      <c r="I123" s="16">
        <f>I111+I113+I114+I118+I119+I120+I121+I112</f>
        <v>117269.59999999999</v>
      </c>
      <c r="J123" s="16">
        <f t="shared" ref="J123:S123" si="111">J111+J113+J114+J118+J119+J120+J121+J112</f>
        <v>60681.246016438359</v>
      </c>
      <c r="K123" s="16">
        <f t="shared" si="111"/>
        <v>62952.513317260265</v>
      </c>
      <c r="L123" s="16">
        <f t="shared" si="111"/>
        <v>65240.787347557387</v>
      </c>
      <c r="M123" s="16">
        <f t="shared" si="111"/>
        <v>67841.416182279456</v>
      </c>
      <c r="N123" s="16">
        <f t="shared" si="111"/>
        <v>70470.69199139344</v>
      </c>
      <c r="O123" s="16">
        <f t="shared" si="111"/>
        <v>73231.431590963111</v>
      </c>
      <c r="P123" s="16">
        <f t="shared" si="111"/>
        <v>76012.842976501925</v>
      </c>
      <c r="Q123" s="16">
        <f t="shared" si="111"/>
        <v>79173.92357903684</v>
      </c>
      <c r="R123" s="16">
        <f t="shared" si="111"/>
        <v>82369.824757988681</v>
      </c>
      <c r="S123" s="16">
        <f t="shared" si="111"/>
        <v>85725.520995888102</v>
      </c>
    </row>
    <row r="124" spans="2:19" x14ac:dyDescent="0.25">
      <c r="B124" s="5"/>
      <c r="I124" s="15"/>
    </row>
    <row r="125" spans="2:19" x14ac:dyDescent="0.25">
      <c r="B125" s="23" t="s">
        <v>222</v>
      </c>
      <c r="C125" s="10" t="s">
        <v>273</v>
      </c>
      <c r="I125" s="15"/>
    </row>
    <row r="126" spans="2:19" x14ac:dyDescent="0.25">
      <c r="B126" s="5" t="s">
        <v>268</v>
      </c>
      <c r="C126" s="10" t="s">
        <v>273</v>
      </c>
      <c r="E126" s="10">
        <v>10240.9</v>
      </c>
      <c r="F126" s="10">
        <v>449.7</v>
      </c>
      <c r="G126" s="10">
        <v>0</v>
      </c>
      <c r="H126" s="10">
        <v>0</v>
      </c>
      <c r="I126" s="15">
        <v>1862.4</v>
      </c>
      <c r="J126" s="15">
        <f>I126+J195-(-J196)</f>
        <v>1862.4</v>
      </c>
      <c r="K126" s="15">
        <f t="shared" ref="K126:S126" si="112">J126+K195-(-K196)</f>
        <v>1862.4</v>
      </c>
      <c r="L126" s="15">
        <f t="shared" si="112"/>
        <v>1862.4</v>
      </c>
      <c r="M126" s="15">
        <f t="shared" si="112"/>
        <v>1862.4</v>
      </c>
      <c r="N126" s="15">
        <f t="shared" si="112"/>
        <v>1862.4</v>
      </c>
      <c r="O126" s="15">
        <f t="shared" si="112"/>
        <v>1862.4</v>
      </c>
      <c r="P126" s="15">
        <f t="shared" si="112"/>
        <v>1862.4</v>
      </c>
      <c r="Q126" s="15">
        <f t="shared" si="112"/>
        <v>1862.4</v>
      </c>
      <c r="R126" s="15">
        <f t="shared" si="112"/>
        <v>1862.4</v>
      </c>
      <c r="S126" s="15">
        <f t="shared" si="112"/>
        <v>1862.4</v>
      </c>
    </row>
    <row r="127" spans="2:19" x14ac:dyDescent="0.25">
      <c r="B127" s="5" t="s">
        <v>269</v>
      </c>
      <c r="C127" s="10" t="s">
        <v>273</v>
      </c>
      <c r="E127" s="10">
        <v>734.9</v>
      </c>
      <c r="F127" s="10">
        <v>994.7</v>
      </c>
      <c r="G127" s="10">
        <v>1185.4000000000001</v>
      </c>
      <c r="H127" s="10">
        <v>1353.5</v>
      </c>
      <c r="I127" s="15">
        <v>1780.1</v>
      </c>
    </row>
    <row r="128" spans="2:19" x14ac:dyDescent="0.25">
      <c r="B128" s="5" t="s">
        <v>283</v>
      </c>
      <c r="C128" s="10" t="s">
        <v>273</v>
      </c>
      <c r="E128" s="10">
        <v>3720.3</v>
      </c>
      <c r="F128" s="10">
        <v>1.8</v>
      </c>
      <c r="G128" s="10">
        <v>0</v>
      </c>
      <c r="H128" s="10">
        <v>0</v>
      </c>
      <c r="I128" s="15">
        <v>0</v>
      </c>
      <c r="J128" s="15">
        <f>I128</f>
        <v>0</v>
      </c>
      <c r="K128" s="15">
        <f t="shared" ref="K128:S128" si="113">J128</f>
        <v>0</v>
      </c>
      <c r="L128" s="15">
        <f t="shared" si="113"/>
        <v>0</v>
      </c>
      <c r="M128" s="15">
        <f t="shared" si="113"/>
        <v>0</v>
      </c>
      <c r="N128" s="15">
        <f t="shared" si="113"/>
        <v>0</v>
      </c>
      <c r="O128" s="15">
        <f t="shared" si="113"/>
        <v>0</v>
      </c>
      <c r="P128" s="15">
        <f t="shared" si="113"/>
        <v>0</v>
      </c>
      <c r="Q128" s="15">
        <f t="shared" si="113"/>
        <v>0</v>
      </c>
      <c r="R128" s="15">
        <f t="shared" si="113"/>
        <v>0</v>
      </c>
      <c r="S128" s="15">
        <f t="shared" si="113"/>
        <v>0</v>
      </c>
    </row>
    <row r="129" spans="2:19" x14ac:dyDescent="0.25">
      <c r="B129" s="5" t="s">
        <v>223</v>
      </c>
      <c r="C129" s="10" t="s">
        <v>273</v>
      </c>
      <c r="E129" s="10">
        <v>275.2</v>
      </c>
      <c r="F129" s="10">
        <v>6223.2</v>
      </c>
      <c r="G129" s="10">
        <v>6129.6</v>
      </c>
      <c r="H129" s="10">
        <v>5929.4</v>
      </c>
      <c r="I129" s="15">
        <v>5708.7</v>
      </c>
      <c r="J129" s="15">
        <f>I129</f>
        <v>5708.7</v>
      </c>
      <c r="K129" s="15">
        <f t="shared" ref="K129:S129" si="114">J129</f>
        <v>5708.7</v>
      </c>
      <c r="L129" s="15">
        <f t="shared" si="114"/>
        <v>5708.7</v>
      </c>
      <c r="M129" s="15">
        <f t="shared" si="114"/>
        <v>5708.7</v>
      </c>
      <c r="N129" s="15">
        <f t="shared" si="114"/>
        <v>5708.7</v>
      </c>
      <c r="O129" s="15">
        <f t="shared" si="114"/>
        <v>5708.7</v>
      </c>
      <c r="P129" s="15">
        <f t="shared" si="114"/>
        <v>5708.7</v>
      </c>
      <c r="Q129" s="15">
        <f t="shared" si="114"/>
        <v>5708.7</v>
      </c>
      <c r="R129" s="15">
        <f t="shared" si="114"/>
        <v>5708.7</v>
      </c>
      <c r="S129" s="15">
        <f t="shared" si="114"/>
        <v>5708.7</v>
      </c>
    </row>
    <row r="130" spans="2:19" x14ac:dyDescent="0.25">
      <c r="B130" s="5" t="s">
        <v>270</v>
      </c>
      <c r="C130" s="10" t="s">
        <v>273</v>
      </c>
      <c r="E130" s="10">
        <v>2091.9</v>
      </c>
      <c r="F130" s="10">
        <v>2527.6</v>
      </c>
      <c r="G130" s="10">
        <v>3954.1</v>
      </c>
      <c r="H130" s="10">
        <v>3383.1</v>
      </c>
      <c r="I130" s="15">
        <v>3515.1</v>
      </c>
    </row>
    <row r="131" spans="2:19" x14ac:dyDescent="0.25">
      <c r="B131" s="23" t="s">
        <v>224</v>
      </c>
      <c r="C131" s="10" t="s">
        <v>273</v>
      </c>
      <c r="E131" s="16">
        <f>E126+E127+E128+E129+E130</f>
        <v>17063.2</v>
      </c>
      <c r="F131" s="16">
        <f>F126+F127+F128+F129+F130</f>
        <v>10197</v>
      </c>
      <c r="G131" s="16">
        <f>G126+G127+G129+G130</f>
        <v>11269.1</v>
      </c>
      <c r="H131" s="16">
        <f>H126+H127+H129+H130</f>
        <v>10666</v>
      </c>
      <c r="I131" s="16">
        <f>I126+I127+I129+I130</f>
        <v>12866.300000000001</v>
      </c>
      <c r="J131" s="16">
        <f t="shared" ref="J131:S131" si="115">J126+J127+J129+J130</f>
        <v>7571.1</v>
      </c>
      <c r="K131" s="16">
        <f t="shared" si="115"/>
        <v>7571.1</v>
      </c>
      <c r="L131" s="16">
        <f t="shared" si="115"/>
        <v>7571.1</v>
      </c>
      <c r="M131" s="16">
        <f t="shared" si="115"/>
        <v>7571.1</v>
      </c>
      <c r="N131" s="16">
        <f t="shared" si="115"/>
        <v>7571.1</v>
      </c>
      <c r="O131" s="16">
        <f t="shared" si="115"/>
        <v>7571.1</v>
      </c>
      <c r="P131" s="16">
        <f t="shared" si="115"/>
        <v>7571.1</v>
      </c>
      <c r="Q131" s="16">
        <f t="shared" si="115"/>
        <v>7571.1</v>
      </c>
      <c r="R131" s="16">
        <f t="shared" si="115"/>
        <v>7571.1</v>
      </c>
      <c r="S131" s="16">
        <f t="shared" si="115"/>
        <v>7571.1</v>
      </c>
    </row>
    <row r="132" spans="2:19" x14ac:dyDescent="0.25">
      <c r="B132" s="5"/>
      <c r="I132" s="15"/>
    </row>
    <row r="133" spans="2:19" x14ac:dyDescent="0.25">
      <c r="B133" s="23" t="s">
        <v>225</v>
      </c>
      <c r="C133" s="10" t="s">
        <v>273</v>
      </c>
      <c r="I133" s="15"/>
    </row>
    <row r="134" spans="2:19" x14ac:dyDescent="0.25">
      <c r="B134" s="5" t="s">
        <v>226</v>
      </c>
      <c r="C134" s="10" t="s">
        <v>273</v>
      </c>
      <c r="E134" s="10">
        <v>1142.9000000000001</v>
      </c>
      <c r="F134" s="10">
        <v>1299.7</v>
      </c>
      <c r="G134" s="10">
        <v>1299.7</v>
      </c>
      <c r="H134" s="10">
        <v>1299.7</v>
      </c>
      <c r="I134" s="15">
        <v>1295.3</v>
      </c>
      <c r="J134" s="15">
        <f>I134+J200-(-J201)</f>
        <v>1295.3</v>
      </c>
      <c r="K134" s="15">
        <f t="shared" ref="K134:S134" si="116">J134+K200-(-K201)</f>
        <v>1295.3</v>
      </c>
      <c r="L134" s="15">
        <f t="shared" si="116"/>
        <v>1295.3</v>
      </c>
      <c r="M134" s="15">
        <f t="shared" si="116"/>
        <v>1295.3</v>
      </c>
      <c r="N134" s="15">
        <f t="shared" si="116"/>
        <v>1295.3</v>
      </c>
      <c r="O134" s="15">
        <f t="shared" si="116"/>
        <v>1295.3</v>
      </c>
      <c r="P134" s="15">
        <f t="shared" si="116"/>
        <v>1295.3</v>
      </c>
      <c r="Q134" s="15">
        <f t="shared" si="116"/>
        <v>1295.3</v>
      </c>
      <c r="R134" s="15">
        <f t="shared" si="116"/>
        <v>1295.3</v>
      </c>
      <c r="S134" s="15">
        <f t="shared" si="116"/>
        <v>1295.3</v>
      </c>
    </row>
    <row r="135" spans="2:19" x14ac:dyDescent="0.25">
      <c r="B135" s="5" t="s">
        <v>227</v>
      </c>
      <c r="C135" s="10" t="s">
        <v>273</v>
      </c>
      <c r="E135" s="10">
        <v>31846.9</v>
      </c>
      <c r="F135" s="10">
        <v>74764</v>
      </c>
      <c r="G135" s="10">
        <v>80357.8</v>
      </c>
      <c r="H135" s="10">
        <v>81860.2</v>
      </c>
      <c r="I135" s="15">
        <v>92942.7</v>
      </c>
      <c r="J135" s="15">
        <f>I135+J56-(-J203)</f>
        <v>108133.95583815004</v>
      </c>
      <c r="K135" s="15">
        <f t="shared" ref="K135:S135" si="117">J135+K56-(-K203)</f>
        <v>124494.09472190728</v>
      </c>
      <c r="L135" s="15">
        <f t="shared" si="117"/>
        <v>141758.87407792764</v>
      </c>
      <c r="M135" s="15">
        <f t="shared" si="117"/>
        <v>160549.10183945001</v>
      </c>
      <c r="N135" s="15">
        <f t="shared" si="117"/>
        <v>180877.48440242853</v>
      </c>
      <c r="O135" s="15">
        <f t="shared" si="117"/>
        <v>202763.35998001092</v>
      </c>
      <c r="P135" s="15">
        <f t="shared" si="117"/>
        <v>226232.46570866369</v>
      </c>
      <c r="Q135" s="15">
        <f t="shared" si="117"/>
        <v>251316.7461452272</v>
      </c>
      <c r="R135" s="15">
        <f t="shared" si="117"/>
        <v>278054.20025036117</v>
      </c>
      <c r="S135" s="15">
        <f t="shared" si="117"/>
        <v>306488.76427435997</v>
      </c>
    </row>
    <row r="136" spans="2:19" x14ac:dyDescent="0.25">
      <c r="B136" s="5" t="s">
        <v>205</v>
      </c>
      <c r="C136" s="10" t="s">
        <v>273</v>
      </c>
      <c r="E136" s="10">
        <v>0</v>
      </c>
      <c r="F136" s="10">
        <v>0</v>
      </c>
      <c r="G136" s="10">
        <v>0</v>
      </c>
      <c r="H136" s="10">
        <v>0</v>
      </c>
      <c r="I136" s="15">
        <v>1.2</v>
      </c>
      <c r="J136" s="15">
        <f>I136</f>
        <v>1.2</v>
      </c>
      <c r="K136" s="15">
        <f t="shared" ref="K136:S136" si="118">J136</f>
        <v>1.2</v>
      </c>
      <c r="L136" s="15">
        <f t="shared" si="118"/>
        <v>1.2</v>
      </c>
      <c r="M136" s="15">
        <f t="shared" si="118"/>
        <v>1.2</v>
      </c>
      <c r="N136" s="15">
        <f t="shared" si="118"/>
        <v>1.2</v>
      </c>
      <c r="O136" s="15">
        <f t="shared" si="118"/>
        <v>1.2</v>
      </c>
      <c r="P136" s="15">
        <f t="shared" si="118"/>
        <v>1.2</v>
      </c>
      <c r="Q136" s="15">
        <f t="shared" si="118"/>
        <v>1.2</v>
      </c>
      <c r="R136" s="15">
        <f t="shared" si="118"/>
        <v>1.2</v>
      </c>
      <c r="S136" s="15">
        <f t="shared" si="118"/>
        <v>1.2</v>
      </c>
    </row>
    <row r="137" spans="2:19" x14ac:dyDescent="0.25">
      <c r="B137" s="23" t="s">
        <v>228</v>
      </c>
      <c r="C137" s="10" t="s">
        <v>273</v>
      </c>
      <c r="E137" s="16">
        <f>E134+E135+E136</f>
        <v>32989.800000000003</v>
      </c>
      <c r="F137" s="16">
        <f>F134+F135+F136</f>
        <v>76063.7</v>
      </c>
      <c r="G137" s="16">
        <f>G134+G135+G136</f>
        <v>81657.5</v>
      </c>
      <c r="H137" s="16">
        <f>H134+H135+H136</f>
        <v>83159.899999999994</v>
      </c>
      <c r="I137" s="16">
        <f>I134+I135+I136</f>
        <v>94239.2</v>
      </c>
      <c r="J137" s="16">
        <f t="shared" ref="J137:S137" si="119">J134+J135+J136</f>
        <v>109430.45583815004</v>
      </c>
      <c r="K137" s="16">
        <f t="shared" si="119"/>
        <v>125790.59472190728</v>
      </c>
      <c r="L137" s="16">
        <f t="shared" si="119"/>
        <v>143055.37407792764</v>
      </c>
      <c r="M137" s="16">
        <f t="shared" si="119"/>
        <v>161845.60183945001</v>
      </c>
      <c r="N137" s="16">
        <f t="shared" si="119"/>
        <v>182173.98440242853</v>
      </c>
      <c r="O137" s="16">
        <f t="shared" si="119"/>
        <v>204059.85998001092</v>
      </c>
      <c r="P137" s="16">
        <f t="shared" si="119"/>
        <v>227528.96570866369</v>
      </c>
      <c r="Q137" s="16">
        <f t="shared" si="119"/>
        <v>252613.2461452272</v>
      </c>
      <c r="R137" s="16">
        <f t="shared" si="119"/>
        <v>279350.70025036117</v>
      </c>
      <c r="S137" s="16">
        <f t="shared" si="119"/>
        <v>307785.26427435997</v>
      </c>
    </row>
    <row r="138" spans="2:19" x14ac:dyDescent="0.25">
      <c r="B138" s="5"/>
      <c r="I138" s="15"/>
    </row>
    <row r="139" spans="2:19" x14ac:dyDescent="0.25">
      <c r="B139" s="23" t="s">
        <v>229</v>
      </c>
      <c r="C139" s="40" t="s">
        <v>273</v>
      </c>
      <c r="E139" s="16">
        <f>E123+E131+E137</f>
        <v>133278</v>
      </c>
      <c r="F139" s="16">
        <f>F123+F131+F137</f>
        <v>213172.7</v>
      </c>
      <c r="G139" s="16">
        <f>G123+G131+G137</f>
        <v>209797.8</v>
      </c>
      <c r="H139" s="16">
        <f>H123+H131+H137</f>
        <v>198065.3</v>
      </c>
      <c r="I139" s="16">
        <f>I123+I131+I137</f>
        <v>224375.09999999998</v>
      </c>
      <c r="J139" s="16">
        <f t="shared" ref="J139:S139" si="120">J123+J131+J137</f>
        <v>177682.80185458838</v>
      </c>
      <c r="K139" s="16">
        <f t="shared" si="120"/>
        <v>196314.20803916757</v>
      </c>
      <c r="L139" s="16">
        <f t="shared" si="120"/>
        <v>215867.26142548502</v>
      </c>
      <c r="M139" s="16">
        <f t="shared" si="120"/>
        <v>237258.11802172946</v>
      </c>
      <c r="N139" s="16">
        <f t="shared" si="120"/>
        <v>260215.77639382199</v>
      </c>
      <c r="O139" s="16">
        <f t="shared" si="120"/>
        <v>284862.39157097402</v>
      </c>
      <c r="P139" s="16">
        <f t="shared" si="120"/>
        <v>311112.90868516563</v>
      </c>
      <c r="Q139" s="16">
        <f t="shared" si="120"/>
        <v>339358.26972426404</v>
      </c>
      <c r="R139" s="16">
        <f t="shared" si="120"/>
        <v>369291.62500834989</v>
      </c>
      <c r="S139" s="16">
        <f t="shared" si="120"/>
        <v>401081.88527024805</v>
      </c>
    </row>
    <row r="140" spans="2:19" x14ac:dyDescent="0.25">
      <c r="B140" s="5"/>
      <c r="I140" s="15"/>
    </row>
    <row r="141" spans="2:19" ht="14.4" x14ac:dyDescent="0.25">
      <c r="B141" s="9" t="s">
        <v>230</v>
      </c>
      <c r="C141" s="10" t="s">
        <v>273</v>
      </c>
      <c r="E141" s="15">
        <f>E108-E139</f>
        <v>0</v>
      </c>
      <c r="F141" s="15">
        <f>F108-F139</f>
        <v>0</v>
      </c>
      <c r="G141" s="15">
        <f>G108-G139</f>
        <v>0</v>
      </c>
      <c r="H141" s="15">
        <f>H108-H139</f>
        <v>0</v>
      </c>
      <c r="I141" s="15">
        <f>I108-I139</f>
        <v>0</v>
      </c>
      <c r="J141" s="15">
        <f t="shared" ref="J141:S141" si="121">J108-J139</f>
        <v>72852.657235410355</v>
      </c>
      <c r="K141" s="15">
        <f t="shared" si="121"/>
        <v>78334.896899030602</v>
      </c>
      <c r="L141" s="15">
        <f t="shared" si="121"/>
        <v>84012.021790158527</v>
      </c>
      <c r="M141" s="15">
        <f t="shared" si="121"/>
        <v>89743.181106286123</v>
      </c>
      <c r="N141" s="15">
        <f t="shared" si="121"/>
        <v>96281.542958200444</v>
      </c>
      <c r="O141" s="15">
        <f t="shared" si="121"/>
        <v>103378.69960780884</v>
      </c>
      <c r="P141" s="15">
        <f t="shared" si="121"/>
        <v>111344.93877992331</v>
      </c>
      <c r="Q141" s="15">
        <f t="shared" si="121"/>
        <v>119272.35167433997</v>
      </c>
      <c r="R141" s="15">
        <f t="shared" si="121"/>
        <v>128086.24675232463</v>
      </c>
      <c r="S141" s="15">
        <f t="shared" si="121"/>
        <v>137493.58824044315</v>
      </c>
    </row>
    <row r="142" spans="2:19" x14ac:dyDescent="0.25">
      <c r="H142" s="5" t="s">
        <v>225</v>
      </c>
      <c r="I142" s="15">
        <f>I134</f>
        <v>1295.3</v>
      </c>
      <c r="J142" s="130">
        <f>I142/(I142+I143)</f>
        <v>7.0344745188339053E-2</v>
      </c>
    </row>
    <row r="143" spans="2:19" x14ac:dyDescent="0.25">
      <c r="H143" s="5" t="s">
        <v>349</v>
      </c>
      <c r="I143" s="15">
        <f>I111+I126</f>
        <v>17118.3</v>
      </c>
      <c r="J143" s="130">
        <f>I143/(I143+I142)</f>
        <v>0.929655254811661</v>
      </c>
    </row>
    <row r="144" spans="2:19" s="5" customFormat="1" x14ac:dyDescent="0.3">
      <c r="B144" s="178" t="s">
        <v>231</v>
      </c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</row>
    <row r="146" spans="2:24" x14ac:dyDescent="0.25">
      <c r="B146" s="23" t="s">
        <v>232</v>
      </c>
      <c r="C146" s="5"/>
    </row>
    <row r="147" spans="2:24" x14ac:dyDescent="0.25">
      <c r="B147" s="5" t="s">
        <v>233</v>
      </c>
      <c r="C147" s="5" t="s">
        <v>57</v>
      </c>
      <c r="E147" s="10">
        <v>7552.1</v>
      </c>
      <c r="F147" s="10">
        <v>10587.6</v>
      </c>
      <c r="G147" s="10">
        <v>7889.2</v>
      </c>
      <c r="H147" s="15">
        <v>2624</v>
      </c>
      <c r="I147" s="15">
        <v>16006.2</v>
      </c>
      <c r="J147" s="15">
        <f>J56</f>
        <v>15191.255838150044</v>
      </c>
      <c r="K147" s="15">
        <f t="shared" ref="K147:X147" si="122">K56</f>
        <v>16360.138883757241</v>
      </c>
      <c r="L147" s="15">
        <f t="shared" si="122"/>
        <v>17264.779356020365</v>
      </c>
      <c r="M147" s="15">
        <f t="shared" si="122"/>
        <v>18790.227761522387</v>
      </c>
      <c r="N147" s="15">
        <f t="shared" si="122"/>
        <v>20328.382562978521</v>
      </c>
      <c r="O147" s="15">
        <f t="shared" si="122"/>
        <v>21885.875577582403</v>
      </c>
      <c r="P147" s="15">
        <f t="shared" si="122"/>
        <v>23469.105728652765</v>
      </c>
      <c r="Q147" s="15">
        <f t="shared" si="122"/>
        <v>25084.280436563509</v>
      </c>
      <c r="R147" s="15">
        <f t="shared" si="122"/>
        <v>26737.454105133998</v>
      </c>
      <c r="S147" s="15">
        <f t="shared" si="122"/>
        <v>28434.564023998792</v>
      </c>
      <c r="T147" s="15"/>
      <c r="U147" s="15"/>
      <c r="V147" s="15"/>
      <c r="W147" s="15"/>
      <c r="X147" s="15">
        <f t="shared" si="122"/>
        <v>0</v>
      </c>
    </row>
    <row r="148" spans="2:24" x14ac:dyDescent="0.25">
      <c r="B148" s="5" t="s">
        <v>234</v>
      </c>
      <c r="C148" s="5" t="s">
        <v>57</v>
      </c>
      <c r="E148" s="10">
        <v>2677.7</v>
      </c>
      <c r="F148" s="10">
        <v>3090.6</v>
      </c>
      <c r="G148" s="10">
        <v>3561.5</v>
      </c>
      <c r="H148" s="15">
        <v>3638.1</v>
      </c>
      <c r="I148" s="15">
        <v>3951</v>
      </c>
      <c r="J148" s="15">
        <f>J33</f>
        <v>4886.9909999999991</v>
      </c>
      <c r="K148" s="15">
        <f t="shared" ref="K148:S148" si="123">K33</f>
        <v>4646.3455080000003</v>
      </c>
      <c r="L148" s="15">
        <f t="shared" si="123"/>
        <v>4439.5167108599999</v>
      </c>
      <c r="M148" s="15">
        <f t="shared" si="123"/>
        <v>4263.8710886604003</v>
      </c>
      <c r="N148" s="15">
        <f t="shared" si="123"/>
        <v>4117.0504526722625</v>
      </c>
      <c r="O148" s="15">
        <f t="shared" si="123"/>
        <v>3996.9474778960143</v>
      </c>
      <c r="P148" s="15">
        <f t="shared" si="123"/>
        <v>3901.683597592631</v>
      </c>
      <c r="Q148" s="15">
        <f t="shared" si="123"/>
        <v>3829.589042236671</v>
      </c>
      <c r="R148" s="15">
        <f t="shared" si="123"/>
        <v>3779.1848258212453</v>
      </c>
      <c r="S148" s="15">
        <f t="shared" si="123"/>
        <v>3749.1665010412889</v>
      </c>
    </row>
    <row r="149" spans="2:24" x14ac:dyDescent="0.25">
      <c r="B149" s="5" t="s">
        <v>72</v>
      </c>
      <c r="C149" s="5" t="s">
        <v>57</v>
      </c>
      <c r="E149" s="10">
        <v>-9002.6</v>
      </c>
      <c r="F149" s="10">
        <v>-24910.7</v>
      </c>
      <c r="G149" s="10">
        <v>-51.4</v>
      </c>
      <c r="H149" s="15">
        <v>4669.3</v>
      </c>
      <c r="I149" s="15">
        <v>-14536.3</v>
      </c>
      <c r="J149" s="15">
        <f>I79-J79</f>
        <v>-3338.8917260273884</v>
      </c>
      <c r="K149" s="15">
        <f t="shared" ref="K149:S149" si="124">J79-K79</f>
        <v>-4487.5845863013674</v>
      </c>
      <c r="L149" s="15">
        <f t="shared" si="124"/>
        <v>-4441.6052360319009</v>
      </c>
      <c r="M149" s="15">
        <f t="shared" si="124"/>
        <v>-5217.9205859818321</v>
      </c>
      <c r="N149" s="15">
        <f t="shared" si="124"/>
        <v>-5194.9401067171129</v>
      </c>
      <c r="O149" s="15">
        <f t="shared" si="124"/>
        <v>-5454.6871120529831</v>
      </c>
      <c r="P149" s="15">
        <f t="shared" si="124"/>
        <v>-5398.7989244294731</v>
      </c>
      <c r="Q149" s="15">
        <f t="shared" si="124"/>
        <v>-6342.415084264605</v>
      </c>
      <c r="R149" s="15">
        <f t="shared" si="124"/>
        <v>-6314.482168090326</v>
      </c>
      <c r="S149" s="15">
        <f t="shared" si="124"/>
        <v>-6630.2062764948641</v>
      </c>
    </row>
    <row r="150" spans="2:24" x14ac:dyDescent="0.25">
      <c r="B150" s="5" t="s">
        <v>74</v>
      </c>
      <c r="C150" s="5" t="s">
        <v>57</v>
      </c>
      <c r="E150" s="10">
        <v>5971</v>
      </c>
      <c r="F150" s="10">
        <v>-6664.8</v>
      </c>
      <c r="G150" s="15">
        <v>2691.5</v>
      </c>
      <c r="H150" s="15">
        <v>1431.2</v>
      </c>
      <c r="I150" s="15">
        <v>-6376.2</v>
      </c>
      <c r="J150" s="15">
        <f>I81-J81</f>
        <v>-1487.8404931506884</v>
      </c>
      <c r="K150" s="15">
        <f t="shared" ref="K150:S150" si="125">J81-K81</f>
        <v>-1282.1670246575268</v>
      </c>
      <c r="L150" s="15">
        <f t="shared" si="125"/>
        <v>-1269.0300674376886</v>
      </c>
      <c r="M150" s="15">
        <f t="shared" si="125"/>
        <v>-1490.834453137657</v>
      </c>
      <c r="N150" s="15">
        <f t="shared" si="125"/>
        <v>-1484.2686019191824</v>
      </c>
      <c r="O150" s="15">
        <f t="shared" si="125"/>
        <v>-1558.4820320151375</v>
      </c>
      <c r="P150" s="15">
        <f t="shared" si="125"/>
        <v>-1542.5139784084276</v>
      </c>
      <c r="Q150" s="15">
        <f t="shared" si="125"/>
        <v>-1812.1185955041583</v>
      </c>
      <c r="R150" s="15">
        <f t="shared" si="125"/>
        <v>-1804.1377623115259</v>
      </c>
      <c r="S150" s="15">
        <f t="shared" si="125"/>
        <v>-1894.3446504271051</v>
      </c>
    </row>
    <row r="151" spans="2:24" x14ac:dyDescent="0.25">
      <c r="B151" s="5" t="s">
        <v>218</v>
      </c>
      <c r="C151" s="5" t="s">
        <v>57</v>
      </c>
      <c r="E151" s="15">
        <f>E152+E153</f>
        <v>5260.4</v>
      </c>
      <c r="F151" s="15">
        <f>F152+F153</f>
        <v>31824.199999999997</v>
      </c>
      <c r="G151" s="15">
        <f>G152+G153</f>
        <v>-5695.2999999999993</v>
      </c>
      <c r="H151" s="15">
        <f>H152+H153</f>
        <v>-15231.500000000002</v>
      </c>
      <c r="I151" s="15">
        <f>I152+I153</f>
        <v>18366</v>
      </c>
      <c r="J151" s="15">
        <f>J114-I114</f>
        <v>2497.0756164383565</v>
      </c>
      <c r="K151" s="15">
        <f t="shared" ref="K151:S151" si="126">K114-J114</f>
        <v>1602.7087808219148</v>
      </c>
      <c r="L151" s="15">
        <f t="shared" si="126"/>
        <v>1586.2875842971116</v>
      </c>
      <c r="M151" s="15">
        <f t="shared" si="126"/>
        <v>1863.5430664220767</v>
      </c>
      <c r="N151" s="15">
        <f t="shared" si="126"/>
        <v>1855.3357523989762</v>
      </c>
      <c r="O151" s="15">
        <f t="shared" si="126"/>
        <v>1948.1025400189174</v>
      </c>
      <c r="P151" s="15">
        <f t="shared" si="126"/>
        <v>1928.1424730105282</v>
      </c>
      <c r="Q151" s="15">
        <f t="shared" si="126"/>
        <v>2265.1482443802161</v>
      </c>
      <c r="R151" s="15">
        <f t="shared" si="126"/>
        <v>2255.1722028894001</v>
      </c>
      <c r="S151" s="15">
        <f t="shared" si="126"/>
        <v>2367.9308130338759</v>
      </c>
    </row>
    <row r="152" spans="2:24" ht="14.4" outlineLevel="1" x14ac:dyDescent="0.25">
      <c r="B152" s="6" t="s">
        <v>285</v>
      </c>
      <c r="C152" s="5" t="s">
        <v>57</v>
      </c>
      <c r="E152" s="10">
        <v>5260.4</v>
      </c>
      <c r="F152" s="10">
        <v>1640.1</v>
      </c>
      <c r="G152" s="10">
        <v>2240.1</v>
      </c>
      <c r="H152" s="15">
        <v>7916.4</v>
      </c>
      <c r="I152" s="15">
        <v>1912.3</v>
      </c>
    </row>
    <row r="153" spans="2:24" ht="14.4" outlineLevel="1" x14ac:dyDescent="0.25">
      <c r="B153" s="6" t="s">
        <v>286</v>
      </c>
      <c r="C153" s="5" t="s">
        <v>57</v>
      </c>
      <c r="E153" s="10">
        <v>0</v>
      </c>
      <c r="F153" s="10">
        <v>30184.1</v>
      </c>
      <c r="G153" s="10">
        <v>-7935.4</v>
      </c>
      <c r="H153" s="15">
        <v>-23147.9</v>
      </c>
      <c r="I153" s="15">
        <v>16453.7</v>
      </c>
    </row>
    <row r="154" spans="2:24" x14ac:dyDescent="0.25">
      <c r="B154" s="5" t="s">
        <v>284</v>
      </c>
      <c r="C154" s="5" t="s">
        <v>57</v>
      </c>
      <c r="E154" s="15">
        <f>E155+E156+E157</f>
        <v>-363.19999999999982</v>
      </c>
      <c r="F154" s="15">
        <f>F155+F156+F157</f>
        <v>-1752.7</v>
      </c>
      <c r="G154" s="15">
        <f>G155+G156+G157</f>
        <v>-2657.9</v>
      </c>
      <c r="H154" s="15">
        <f>H155+H156+H157</f>
        <v>2853.7000000000003</v>
      </c>
      <c r="I154" s="15">
        <f>I155+I156+I157</f>
        <v>-1339</v>
      </c>
      <c r="J154" s="15">
        <f>I85-J85</f>
        <v>-106.08520000000044</v>
      </c>
      <c r="K154" s="15">
        <f t="shared" ref="K154:S154" si="127">J85-K85</f>
        <v>-334.27925999999934</v>
      </c>
      <c r="L154" s="15">
        <f t="shared" si="127"/>
        <v>-350.9932230000004</v>
      </c>
      <c r="M154" s="15">
        <f t="shared" si="127"/>
        <v>-368.54288415000065</v>
      </c>
      <c r="N154" s="15">
        <f t="shared" si="127"/>
        <v>-386.97002835750027</v>
      </c>
      <c r="O154" s="15">
        <f t="shared" si="127"/>
        <v>-406.31852977537437</v>
      </c>
      <c r="P154" s="15">
        <f t="shared" si="127"/>
        <v>-426.63445626414432</v>
      </c>
      <c r="Q154" s="15">
        <f t="shared" si="127"/>
        <v>-447.96617907735163</v>
      </c>
      <c r="R154" s="15">
        <f t="shared" si="127"/>
        <v>-470.36448803122039</v>
      </c>
      <c r="S154" s="15">
        <f t="shared" si="127"/>
        <v>-493.88271243277995</v>
      </c>
      <c r="T154" s="15"/>
    </row>
    <row r="155" spans="2:24" ht="14.4" outlineLevel="1" x14ac:dyDescent="0.25">
      <c r="B155" s="6" t="s">
        <v>287</v>
      </c>
      <c r="C155" s="5" t="s">
        <v>57</v>
      </c>
      <c r="E155" s="10">
        <v>1</v>
      </c>
      <c r="F155" s="10">
        <v>-4.0999999999999996</v>
      </c>
      <c r="G155" s="10">
        <v>-2.5</v>
      </c>
      <c r="H155" s="15">
        <v>-3.5</v>
      </c>
      <c r="I155" s="15">
        <v>-4.8</v>
      </c>
    </row>
    <row r="156" spans="2:24" ht="14.4" outlineLevel="1" x14ac:dyDescent="0.25">
      <c r="B156" s="6" t="s">
        <v>288</v>
      </c>
      <c r="C156" s="5" t="s">
        <v>57</v>
      </c>
      <c r="E156" s="10">
        <v>1702.5</v>
      </c>
      <c r="F156" s="10">
        <v>-1418.4</v>
      </c>
      <c r="G156" s="10">
        <v>-3395.9</v>
      </c>
      <c r="H156" s="15">
        <v>2838.3</v>
      </c>
      <c r="I156" s="15">
        <v>369.6</v>
      </c>
    </row>
    <row r="157" spans="2:24" ht="14.4" outlineLevel="1" x14ac:dyDescent="0.25">
      <c r="B157" s="6" t="s">
        <v>284</v>
      </c>
      <c r="C157" s="5" t="s">
        <v>57</v>
      </c>
      <c r="E157" s="10">
        <v>-2066.6999999999998</v>
      </c>
      <c r="F157" s="10">
        <v>-330.2</v>
      </c>
      <c r="G157" s="10">
        <v>740.5</v>
      </c>
      <c r="H157" s="15">
        <v>18.899999999999999</v>
      </c>
      <c r="I157" s="15">
        <v>-1703.8</v>
      </c>
    </row>
    <row r="158" spans="2:24" x14ac:dyDescent="0.25">
      <c r="B158" s="5" t="s">
        <v>302</v>
      </c>
      <c r="C158" s="5" t="s">
        <v>57</v>
      </c>
      <c r="E158" s="15">
        <f>E159+E160+E161</f>
        <v>5731.0000000000009</v>
      </c>
      <c r="F158" s="15">
        <f>F159+F160+F161</f>
        <v>-1011.3999999999999</v>
      </c>
      <c r="G158" s="15">
        <f>G159+G160+G161</f>
        <v>-1100.0999999999999</v>
      </c>
      <c r="H158" s="15">
        <f>H159+H160+H161</f>
        <v>377.9</v>
      </c>
      <c r="I158" s="15">
        <f>I159+I160+I161</f>
        <v>3420.3</v>
      </c>
      <c r="J158" s="15">
        <f>J121-I121</f>
        <v>3655.3852000000006</v>
      </c>
      <c r="K158" s="15">
        <f t="shared" ref="K158:S158" si="128">K121-J121</f>
        <v>334.27925999999934</v>
      </c>
      <c r="L158" s="15">
        <f t="shared" si="128"/>
        <v>350.9932230000004</v>
      </c>
      <c r="M158" s="15">
        <f t="shared" si="128"/>
        <v>368.54288415000065</v>
      </c>
      <c r="N158" s="15">
        <f t="shared" si="128"/>
        <v>386.97002835750027</v>
      </c>
      <c r="O158" s="15">
        <f t="shared" si="128"/>
        <v>406.31852977537437</v>
      </c>
      <c r="P158" s="15">
        <f t="shared" si="128"/>
        <v>426.63445626414432</v>
      </c>
      <c r="Q158" s="15">
        <f t="shared" si="128"/>
        <v>447.96617907735163</v>
      </c>
      <c r="R158" s="15">
        <f t="shared" si="128"/>
        <v>470.36448803122039</v>
      </c>
      <c r="S158" s="15">
        <f t="shared" si="128"/>
        <v>493.88271243277995</v>
      </c>
    </row>
    <row r="159" spans="2:24" ht="14.4" outlineLevel="1" x14ac:dyDescent="0.25">
      <c r="B159" s="6" t="s">
        <v>303</v>
      </c>
      <c r="C159" s="5" t="s">
        <v>57</v>
      </c>
      <c r="E159" s="10">
        <v>30.8</v>
      </c>
      <c r="F159" s="10">
        <v>-75.8</v>
      </c>
      <c r="G159" s="10">
        <v>8.1999999999999993</v>
      </c>
      <c r="H159" s="15">
        <v>-191.9</v>
      </c>
      <c r="I159" s="15">
        <v>-230.4</v>
      </c>
    </row>
    <row r="160" spans="2:24" ht="14.4" outlineLevel="1" x14ac:dyDescent="0.25">
      <c r="B160" s="6" t="s">
        <v>304</v>
      </c>
      <c r="C160" s="5" t="s">
        <v>57</v>
      </c>
      <c r="E160" s="10">
        <v>5243.6</v>
      </c>
      <c r="F160" s="10">
        <v>-1466.8</v>
      </c>
      <c r="G160" s="10">
        <v>-1236.3</v>
      </c>
      <c r="H160" s="15">
        <v>281.60000000000002</v>
      </c>
      <c r="I160" s="15">
        <v>2719.9</v>
      </c>
    </row>
    <row r="161" spans="2:19" ht="14.4" outlineLevel="1" x14ac:dyDescent="0.25">
      <c r="B161" s="6" t="s">
        <v>302</v>
      </c>
      <c r="C161" s="5" t="s">
        <v>57</v>
      </c>
      <c r="E161" s="10">
        <v>456.6</v>
      </c>
      <c r="F161" s="10">
        <v>531.20000000000005</v>
      </c>
      <c r="G161" s="10">
        <v>128</v>
      </c>
      <c r="H161" s="15">
        <v>288.2</v>
      </c>
      <c r="I161" s="15">
        <v>930.8</v>
      </c>
    </row>
    <row r="162" spans="2:19" x14ac:dyDescent="0.25">
      <c r="B162" s="5" t="s">
        <v>235</v>
      </c>
      <c r="C162" s="5" t="s">
        <v>57</v>
      </c>
      <c r="E162" s="15">
        <f>E163+E164+E165+E166+E167+E168+E169+E170+E171+E172+E173+E174+E175</f>
        <v>-2215.5</v>
      </c>
      <c r="F162" s="15">
        <f>F163+F164+F165+F166+F167+F168+F169+F170+F171+F172+F173+F174+F175</f>
        <v>784.50000000000045</v>
      </c>
      <c r="G162" s="15">
        <f>G163+G164+G165+G166+G167+G168+G169+G170+G171+G172+G173+G174+G175</f>
        <v>5249.4</v>
      </c>
      <c r="H162" s="15">
        <f>H163+H164+H165+H166+H167+H168+H169+H170+H171+H172+H173+H174+H175</f>
        <v>2828.9999999999995</v>
      </c>
      <c r="I162" s="15">
        <f>I163+I164+I165+I166+I167+I168+I169+I170+I171+I172+I173+I174+I175</f>
        <v>2004.9</v>
      </c>
    </row>
    <row r="163" spans="2:19" ht="14.4" outlineLevel="1" x14ac:dyDescent="0.3">
      <c r="B163" s="101" t="s">
        <v>289</v>
      </c>
      <c r="C163" s="5" t="s">
        <v>57</v>
      </c>
      <c r="E163" s="10">
        <v>-6.4</v>
      </c>
      <c r="F163" s="10">
        <v>-5.6</v>
      </c>
      <c r="G163" s="10">
        <v>-4.2</v>
      </c>
      <c r="H163" s="15">
        <v>-15.3</v>
      </c>
      <c r="I163" s="15">
        <v>-51.6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</row>
    <row r="164" spans="2:19" ht="14.4" outlineLevel="1" x14ac:dyDescent="0.3">
      <c r="B164" s="101" t="s">
        <v>290</v>
      </c>
      <c r="C164" s="5" t="s">
        <v>57</v>
      </c>
      <c r="E164" s="10">
        <v>4.0999999999999996</v>
      </c>
      <c r="F164" s="10">
        <v>1.6</v>
      </c>
      <c r="G164" s="10">
        <v>27.8</v>
      </c>
      <c r="H164" s="15">
        <v>-221.5</v>
      </c>
      <c r="I164" s="15">
        <v>45.8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</row>
    <row r="165" spans="2:19" ht="14.4" outlineLevel="1" x14ac:dyDescent="0.3">
      <c r="B165" s="101" t="s">
        <v>291</v>
      </c>
      <c r="C165" s="5" t="s">
        <v>57</v>
      </c>
      <c r="E165" s="10">
        <v>-84.9</v>
      </c>
      <c r="F165" s="10">
        <v>-35</v>
      </c>
      <c r="G165" s="10">
        <v>-52.7</v>
      </c>
      <c r="H165" s="15">
        <v>-270.8</v>
      </c>
      <c r="I165" s="15">
        <v>-15.8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</row>
    <row r="166" spans="2:19" ht="14.4" outlineLevel="1" x14ac:dyDescent="0.3">
      <c r="B166" s="101" t="s">
        <v>292</v>
      </c>
      <c r="C166" s="5" t="s">
        <v>57</v>
      </c>
      <c r="E166" s="10">
        <v>-8.6999999999999993</v>
      </c>
      <c r="F166" s="10">
        <v>-61.4</v>
      </c>
      <c r="G166" s="10">
        <v>-115.2</v>
      </c>
      <c r="H166" s="15">
        <v>-6.6</v>
      </c>
      <c r="I166" s="15">
        <v>-75.8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</row>
    <row r="167" spans="2:19" ht="14.4" outlineLevel="1" x14ac:dyDescent="0.3">
      <c r="B167" s="101" t="s">
        <v>293</v>
      </c>
      <c r="C167" s="5" t="s">
        <v>57</v>
      </c>
      <c r="E167" s="10">
        <v>-16.899999999999999</v>
      </c>
      <c r="F167" s="10">
        <v>-10.7</v>
      </c>
      <c r="G167" s="10">
        <v>-4</v>
      </c>
      <c r="H167" s="15">
        <v>-13.3</v>
      </c>
      <c r="I167" s="15">
        <v>-27.1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</row>
    <row r="168" spans="2:19" ht="14.4" outlineLevel="1" x14ac:dyDescent="0.3">
      <c r="B168" s="101" t="s">
        <v>294</v>
      </c>
      <c r="C168" s="5" t="s">
        <v>57</v>
      </c>
      <c r="E168" s="10">
        <v>0</v>
      </c>
      <c r="F168" s="10">
        <v>397.9</v>
      </c>
      <c r="G168" s="10">
        <v>417.1</v>
      </c>
      <c r="H168" s="15">
        <v>135.1</v>
      </c>
      <c r="I168" s="15">
        <v>578.4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</row>
    <row r="169" spans="2:19" ht="14.4" outlineLevel="1" x14ac:dyDescent="0.3">
      <c r="B169" s="101" t="s">
        <v>295</v>
      </c>
      <c r="C169" s="5" t="s">
        <v>57</v>
      </c>
      <c r="E169" s="10">
        <v>-2615.5</v>
      </c>
      <c r="F169" s="10">
        <v>630.20000000000005</v>
      </c>
      <c r="G169" s="10">
        <v>-114.6</v>
      </c>
      <c r="H169" s="15">
        <v>171.5</v>
      </c>
      <c r="I169" s="15">
        <v>-761.3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</row>
    <row r="170" spans="2:19" ht="14.4" outlineLevel="1" x14ac:dyDescent="0.3">
      <c r="B170" s="101" t="s">
        <v>296</v>
      </c>
      <c r="C170" s="5" t="s">
        <v>57</v>
      </c>
      <c r="E170" s="10">
        <v>830.8</v>
      </c>
      <c r="F170" s="10">
        <v>-92</v>
      </c>
      <c r="G170" s="10">
        <v>238.3</v>
      </c>
      <c r="H170" s="15">
        <v>-111.1</v>
      </c>
      <c r="I170" s="15">
        <v>759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</row>
    <row r="171" spans="2:19" ht="14.4" outlineLevel="1" x14ac:dyDescent="0.3">
      <c r="B171" s="101" t="s">
        <v>297</v>
      </c>
      <c r="C171" s="5" t="s">
        <v>57</v>
      </c>
      <c r="E171" s="10">
        <v>23.9</v>
      </c>
      <c r="F171" s="10">
        <v>10.3</v>
      </c>
      <c r="G171" s="10">
        <v>85.7</v>
      </c>
      <c r="H171" s="15">
        <v>36.9</v>
      </c>
      <c r="I171" s="15">
        <v>51.9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</row>
    <row r="172" spans="2:19" ht="14.4" outlineLevel="1" x14ac:dyDescent="0.3">
      <c r="B172" s="101" t="s">
        <v>298</v>
      </c>
      <c r="C172" s="5" t="s">
        <v>57</v>
      </c>
      <c r="E172" s="10">
        <v>0</v>
      </c>
      <c r="F172" s="10">
        <v>0</v>
      </c>
      <c r="G172" s="10">
        <v>0</v>
      </c>
      <c r="H172" s="15">
        <v>0</v>
      </c>
      <c r="I172" s="15">
        <v>70.3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</row>
    <row r="173" spans="2:19" ht="14.4" outlineLevel="1" x14ac:dyDescent="0.3">
      <c r="B173" s="101" t="s">
        <v>299</v>
      </c>
      <c r="C173" s="5" t="s">
        <v>57</v>
      </c>
      <c r="E173" s="10">
        <v>3222.9</v>
      </c>
      <c r="F173" s="10">
        <v>3280</v>
      </c>
      <c r="G173" s="10">
        <v>5256.1</v>
      </c>
      <c r="H173" s="15">
        <v>6888.3</v>
      </c>
      <c r="I173" s="15">
        <v>6148.3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</row>
    <row r="174" spans="2:19" ht="14.4" outlineLevel="1" x14ac:dyDescent="0.3">
      <c r="B174" s="101" t="s">
        <v>300</v>
      </c>
      <c r="C174" s="5" t="s">
        <v>57</v>
      </c>
      <c r="E174" s="10">
        <v>-621.79999999999995</v>
      </c>
      <c r="F174" s="10">
        <v>-894.1</v>
      </c>
      <c r="G174" s="10">
        <v>-2113.9</v>
      </c>
      <c r="H174" s="15">
        <v>-2143.3000000000002</v>
      </c>
      <c r="I174" s="15">
        <v>-1727.3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</row>
    <row r="175" spans="2:19" ht="14.4" outlineLevel="1" x14ac:dyDescent="0.3">
      <c r="B175" s="101" t="s">
        <v>301</v>
      </c>
      <c r="C175" s="5" t="s">
        <v>57</v>
      </c>
      <c r="E175" s="10">
        <v>-2943</v>
      </c>
      <c r="F175" s="10">
        <v>-2436.6999999999998</v>
      </c>
      <c r="G175" s="10">
        <v>1629</v>
      </c>
      <c r="H175" s="15">
        <v>-1620.9</v>
      </c>
      <c r="I175" s="15">
        <v>-2989.9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</row>
    <row r="176" spans="2:19" ht="14.4" x14ac:dyDescent="0.25">
      <c r="B176" s="102"/>
      <c r="C176" s="5"/>
      <c r="H176" s="15"/>
      <c r="I176" s="15"/>
    </row>
    <row r="177" spans="2:22" x14ac:dyDescent="0.25">
      <c r="B177" s="23" t="s">
        <v>236</v>
      </c>
      <c r="C177" s="23" t="s">
        <v>57</v>
      </c>
      <c r="E177" s="16">
        <f>E147+E148+E149+E150+E151+E154+E158+E162</f>
        <v>15610.899999999998</v>
      </c>
      <c r="F177" s="16">
        <f>F147+F148+F149+F150+F151+F154+F158+F162</f>
        <v>11947.299999999997</v>
      </c>
      <c r="G177" s="16">
        <f>G147+G148+G149+G150+G151+G154+G158+G162</f>
        <v>9886.9000000000015</v>
      </c>
      <c r="H177" s="16">
        <f>H147+H148+H149+H150+H151+H154+H158+H162</f>
        <v>3191.7000000000003</v>
      </c>
      <c r="I177" s="16">
        <f>I147+I148+I149+I150+I151+I154+I158+I162</f>
        <v>21496.9</v>
      </c>
      <c r="J177" s="16">
        <f t="shared" ref="J177:S177" si="129">J147+J148+J149+J150+J151+J154+J158+J162</f>
        <v>21297.890235410323</v>
      </c>
      <c r="K177" s="16">
        <f t="shared" si="129"/>
        <v>16839.441561620264</v>
      </c>
      <c r="L177" s="16">
        <f t="shared" si="129"/>
        <v>17579.948347707887</v>
      </c>
      <c r="M177" s="16">
        <f t="shared" si="129"/>
        <v>18208.886877485376</v>
      </c>
      <c r="N177" s="16">
        <f t="shared" si="129"/>
        <v>19621.560059413463</v>
      </c>
      <c r="O177" s="16">
        <f t="shared" si="129"/>
        <v>20817.756451429213</v>
      </c>
      <c r="P177" s="16">
        <f t="shared" si="129"/>
        <v>22357.618896418026</v>
      </c>
      <c r="Q177" s="16">
        <f t="shared" si="129"/>
        <v>23024.484043411634</v>
      </c>
      <c r="R177" s="16">
        <f t="shared" si="129"/>
        <v>24653.191203442791</v>
      </c>
      <c r="S177" s="16">
        <f t="shared" si="129"/>
        <v>26027.110411151989</v>
      </c>
      <c r="T177" s="16"/>
      <c r="U177" s="16"/>
      <c r="V177" s="16"/>
    </row>
    <row r="178" spans="2:22" x14ac:dyDescent="0.25">
      <c r="B178" s="5"/>
      <c r="C178" s="5"/>
      <c r="H178" s="15"/>
    </row>
    <row r="179" spans="2:22" x14ac:dyDescent="0.25">
      <c r="B179" s="23" t="s">
        <v>237</v>
      </c>
      <c r="C179" s="5"/>
      <c r="H179" s="15"/>
    </row>
    <row r="180" spans="2:22" x14ac:dyDescent="0.25">
      <c r="B180" s="5" t="s">
        <v>238</v>
      </c>
      <c r="C180" s="5" t="s">
        <v>57</v>
      </c>
      <c r="E180" s="10">
        <v>-4620.3999999999996</v>
      </c>
      <c r="F180" s="10">
        <v>-5356.2</v>
      </c>
      <c r="G180" s="10">
        <v>-6792.5</v>
      </c>
      <c r="H180" s="15">
        <v>-9323</v>
      </c>
      <c r="I180" s="15">
        <v>-9955.4</v>
      </c>
      <c r="J180" s="15">
        <f>IFERROR(J181*J13,"na")</f>
        <v>-6685.5852000000004</v>
      </c>
      <c r="K180" s="15">
        <f t="shared" ref="K180:S180" si="130">IFERROR(K181*K13,"na")</f>
        <v>-7019.8644599999998</v>
      </c>
      <c r="L180" s="15">
        <f t="shared" si="130"/>
        <v>-7370.8576830000002</v>
      </c>
      <c r="M180" s="15">
        <f t="shared" si="130"/>
        <v>-7739.4005671500008</v>
      </c>
      <c r="N180" s="15">
        <f t="shared" si="130"/>
        <v>-8126.3705955075011</v>
      </c>
      <c r="O180" s="15">
        <f t="shared" si="130"/>
        <v>-8532.6891252828755</v>
      </c>
      <c r="P180" s="15">
        <f t="shared" si="130"/>
        <v>-8959.3235815470198</v>
      </c>
      <c r="Q180" s="15">
        <f t="shared" si="130"/>
        <v>-9407.2897606243714</v>
      </c>
      <c r="R180" s="15">
        <f t="shared" si="130"/>
        <v>-9877.6542486555918</v>
      </c>
      <c r="S180" s="15">
        <f t="shared" si="130"/>
        <v>-10371.536961088372</v>
      </c>
    </row>
    <row r="181" spans="2:22" ht="14.4" x14ac:dyDescent="0.25">
      <c r="B181" s="7" t="s">
        <v>24</v>
      </c>
      <c r="C181" s="9" t="s">
        <v>58</v>
      </c>
      <c r="E181" s="20">
        <f t="shared" ref="E181:I181" si="131">-IFERROR(E180/E13,"na")</f>
        <v>1.2457125047384202E-2</v>
      </c>
      <c r="F181" s="20">
        <f t="shared" si="131"/>
        <v>9.8905323662787543E-3</v>
      </c>
      <c r="G181" s="20">
        <f t="shared" si="131"/>
        <v>1.1674109394783578E-2</v>
      </c>
      <c r="H181" s="20">
        <f t="shared" si="131"/>
        <v>1.8200062078941769E-2</v>
      </c>
      <c r="I181" s="20">
        <f t="shared" si="131"/>
        <v>1.5635385216540204E-2</v>
      </c>
      <c r="J181" s="111">
        <v>-0.01</v>
      </c>
      <c r="K181" s="111">
        <v>-0.01</v>
      </c>
      <c r="L181" s="111">
        <v>-0.01</v>
      </c>
      <c r="M181" s="111">
        <v>-0.01</v>
      </c>
      <c r="N181" s="111">
        <v>-0.01</v>
      </c>
      <c r="O181" s="111">
        <v>-0.01</v>
      </c>
      <c r="P181" s="111">
        <v>-0.01</v>
      </c>
      <c r="Q181" s="111">
        <v>-0.01</v>
      </c>
      <c r="R181" s="111">
        <v>-0.01</v>
      </c>
      <c r="S181" s="111">
        <v>-0.01</v>
      </c>
    </row>
    <row r="182" spans="2:22" x14ac:dyDescent="0.25">
      <c r="B182" s="5" t="s">
        <v>239</v>
      </c>
      <c r="C182" s="5" t="s">
        <v>57</v>
      </c>
      <c r="E182" s="10">
        <v>0</v>
      </c>
      <c r="F182" s="10">
        <v>0</v>
      </c>
      <c r="G182" s="10">
        <v>0</v>
      </c>
      <c r="H182" s="15">
        <v>0</v>
      </c>
      <c r="I182" s="15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</row>
    <row r="183" spans="2:22" x14ac:dyDescent="0.25">
      <c r="B183" s="5" t="s">
        <v>240</v>
      </c>
      <c r="C183" s="5" t="s">
        <v>57</v>
      </c>
      <c r="E183" s="10">
        <v>5.0999999999999996</v>
      </c>
      <c r="F183" s="10">
        <v>10</v>
      </c>
      <c r="G183" s="10">
        <v>51.8</v>
      </c>
      <c r="H183" s="15">
        <v>23.3</v>
      </c>
      <c r="I183" s="15">
        <v>359.3</v>
      </c>
    </row>
    <row r="184" spans="2:22" x14ac:dyDescent="0.25">
      <c r="B184" s="5" t="s">
        <v>241</v>
      </c>
      <c r="C184" s="5" t="s">
        <v>57</v>
      </c>
      <c r="E184" s="10">
        <v>0</v>
      </c>
      <c r="F184" s="10">
        <v>-1791.6</v>
      </c>
      <c r="G184" s="10">
        <v>0</v>
      </c>
      <c r="H184" s="15">
        <v>0</v>
      </c>
      <c r="I184" s="15">
        <v>-163.6</v>
      </c>
    </row>
    <row r="185" spans="2:22" x14ac:dyDescent="0.25">
      <c r="B185" s="5" t="s">
        <v>242</v>
      </c>
      <c r="C185" s="5" t="s">
        <v>57</v>
      </c>
      <c r="E185" s="10">
        <v>0</v>
      </c>
      <c r="F185" s="10">
        <v>0</v>
      </c>
      <c r="G185" s="10">
        <v>0</v>
      </c>
      <c r="H185" s="15">
        <v>0</v>
      </c>
      <c r="I185" s="15">
        <v>0</v>
      </c>
    </row>
    <row r="186" spans="2:22" x14ac:dyDescent="0.25">
      <c r="B186" s="5" t="s">
        <v>243</v>
      </c>
      <c r="C186" s="5" t="s">
        <v>57</v>
      </c>
      <c r="E186" s="15">
        <f>E187+E188+E189</f>
        <v>0</v>
      </c>
      <c r="F186" s="15">
        <f>F187+F188+F189</f>
        <v>-32302.7</v>
      </c>
      <c r="G186" s="15">
        <f>G187+G188+G189</f>
        <v>10174.9</v>
      </c>
      <c r="H186" s="15">
        <f>H187+H188+H189</f>
        <v>8533</v>
      </c>
      <c r="I186" s="15">
        <f>I187+I188+I189</f>
        <v>5308.2000000000007</v>
      </c>
    </row>
    <row r="187" spans="2:22" ht="14.4" x14ac:dyDescent="0.3">
      <c r="B187" s="101" t="s">
        <v>305</v>
      </c>
      <c r="C187" s="5" t="s">
        <v>57</v>
      </c>
      <c r="E187" s="10">
        <v>0</v>
      </c>
      <c r="F187" s="10">
        <v>0</v>
      </c>
      <c r="G187" s="10">
        <v>0</v>
      </c>
      <c r="H187" s="15">
        <v>73.599999999999994</v>
      </c>
      <c r="I187" s="15">
        <v>0</v>
      </c>
    </row>
    <row r="188" spans="2:22" ht="14.4" x14ac:dyDescent="0.3">
      <c r="B188" s="101" t="s">
        <v>306</v>
      </c>
      <c r="C188" s="5" t="s">
        <v>57</v>
      </c>
      <c r="E188" s="10">
        <v>0</v>
      </c>
      <c r="F188" s="10">
        <v>55.1</v>
      </c>
      <c r="G188" s="10">
        <v>77.099999999999994</v>
      </c>
      <c r="H188" s="15">
        <v>506.9</v>
      </c>
      <c r="I188" s="15">
        <v>-2426.9</v>
      </c>
    </row>
    <row r="189" spans="2:22" ht="14.4" x14ac:dyDescent="0.3">
      <c r="B189" s="101" t="s">
        <v>307</v>
      </c>
      <c r="C189" s="5" t="s">
        <v>57</v>
      </c>
      <c r="E189" s="10">
        <v>0</v>
      </c>
      <c r="F189" s="10">
        <v>-32357.8</v>
      </c>
      <c r="G189" s="10">
        <v>10097.799999999999</v>
      </c>
      <c r="H189" s="15">
        <v>7952.5</v>
      </c>
      <c r="I189" s="15">
        <v>7735.1</v>
      </c>
    </row>
    <row r="190" spans="2:22" x14ac:dyDescent="0.25">
      <c r="B190" s="5" t="s">
        <v>244</v>
      </c>
      <c r="C190" s="5" t="s">
        <v>57</v>
      </c>
      <c r="E190" s="15">
        <f>E191</f>
        <v>721.4</v>
      </c>
      <c r="F190" s="15">
        <f>F191</f>
        <v>827.6</v>
      </c>
      <c r="G190" s="15">
        <f>G191</f>
        <v>1950.7</v>
      </c>
      <c r="H190" s="15">
        <f>H191</f>
        <v>2189.9</v>
      </c>
      <c r="I190" s="15">
        <f>I191</f>
        <v>1747.4</v>
      </c>
    </row>
    <row r="191" spans="2:22" ht="14.4" x14ac:dyDescent="0.25">
      <c r="B191" s="6" t="s">
        <v>308</v>
      </c>
      <c r="C191" s="5" t="s">
        <v>57</v>
      </c>
      <c r="E191" s="10">
        <v>721.4</v>
      </c>
      <c r="F191" s="10">
        <v>827.6</v>
      </c>
      <c r="G191" s="10">
        <v>1950.7</v>
      </c>
      <c r="H191" s="15">
        <v>2189.9</v>
      </c>
      <c r="I191" s="15">
        <v>1747.4</v>
      </c>
    </row>
    <row r="192" spans="2:22" x14ac:dyDescent="0.25">
      <c r="B192" s="23" t="s">
        <v>245</v>
      </c>
      <c r="C192" s="23" t="s">
        <v>57</v>
      </c>
      <c r="E192" s="16">
        <f>E180+E183+E184+E185+E186+E190</f>
        <v>-3893.8999999999992</v>
      </c>
      <c r="F192" s="16">
        <f>F180+F183+F184+F185+F186+F190</f>
        <v>-38612.9</v>
      </c>
      <c r="G192" s="16">
        <f>G180+G183+G184+G185+G186+G190</f>
        <v>5384.9</v>
      </c>
      <c r="H192" s="16">
        <f>H180+H183+H184+H185+H186+H190</f>
        <v>1423.1999999999994</v>
      </c>
      <c r="I192" s="16">
        <f>I180+I183+I184+I185+I186+I190</f>
        <v>-2704.1</v>
      </c>
      <c r="J192" s="16">
        <f t="shared" ref="J192:S192" si="132">J180+J183+J184+J185+J186+J190</f>
        <v>-6685.5852000000004</v>
      </c>
      <c r="K192" s="16">
        <f t="shared" si="132"/>
        <v>-7019.8644599999998</v>
      </c>
      <c r="L192" s="16">
        <f t="shared" si="132"/>
        <v>-7370.8576830000002</v>
      </c>
      <c r="M192" s="16">
        <f t="shared" si="132"/>
        <v>-7739.4005671500008</v>
      </c>
      <c r="N192" s="16">
        <f t="shared" si="132"/>
        <v>-8126.3705955075011</v>
      </c>
      <c r="O192" s="16">
        <f t="shared" si="132"/>
        <v>-8532.6891252828755</v>
      </c>
      <c r="P192" s="16">
        <f t="shared" si="132"/>
        <v>-8959.3235815470198</v>
      </c>
      <c r="Q192" s="16">
        <f t="shared" si="132"/>
        <v>-9407.2897606243714</v>
      </c>
      <c r="R192" s="16">
        <f t="shared" si="132"/>
        <v>-9877.6542486555918</v>
      </c>
      <c r="S192" s="16">
        <f t="shared" si="132"/>
        <v>-10371.536961088372</v>
      </c>
    </row>
    <row r="193" spans="2:19" x14ac:dyDescent="0.25">
      <c r="B193" s="5"/>
      <c r="C193" s="5"/>
      <c r="H193" s="15"/>
      <c r="I193" s="15"/>
    </row>
    <row r="194" spans="2:19" x14ac:dyDescent="0.25">
      <c r="B194" s="23" t="s">
        <v>246</v>
      </c>
      <c r="C194" s="5"/>
      <c r="H194" s="15"/>
      <c r="I194" s="15"/>
    </row>
    <row r="195" spans="2:19" x14ac:dyDescent="0.25">
      <c r="B195" s="5" t="s">
        <v>247</v>
      </c>
      <c r="C195" s="5" t="s">
        <v>57</v>
      </c>
      <c r="E195" s="10">
        <v>2489.8000000000002</v>
      </c>
      <c r="F195" s="10">
        <v>183</v>
      </c>
      <c r="G195" s="10">
        <v>0</v>
      </c>
      <c r="H195" s="15">
        <v>0</v>
      </c>
      <c r="I195" s="15">
        <v>1726.6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</row>
    <row r="196" spans="2:19" x14ac:dyDescent="0.25">
      <c r="B196" s="5" t="s">
        <v>248</v>
      </c>
      <c r="C196" s="5" t="s">
        <v>57</v>
      </c>
      <c r="E196" s="15">
        <f>E197+E198</f>
        <v>-2306.6</v>
      </c>
      <c r="F196" s="15">
        <f>F197+F198</f>
        <v>11950</v>
      </c>
      <c r="G196" s="15">
        <f>G197+G198</f>
        <v>-561</v>
      </c>
      <c r="H196" s="15">
        <f>H197+H198</f>
        <v>-487.8</v>
      </c>
      <c r="I196" s="15">
        <f>I197+I198</f>
        <v>-678.4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</row>
    <row r="197" spans="2:19" ht="14.4" x14ac:dyDescent="0.3">
      <c r="B197" s="101" t="s">
        <v>309</v>
      </c>
      <c r="C197" s="5" t="s">
        <v>57</v>
      </c>
      <c r="E197" s="10">
        <v>-2306.6</v>
      </c>
      <c r="F197" s="10">
        <v>11950</v>
      </c>
      <c r="G197" s="10">
        <v>0</v>
      </c>
      <c r="H197" s="15">
        <v>0</v>
      </c>
      <c r="I197" s="15">
        <v>-161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</row>
    <row r="198" spans="2:19" ht="14.4" x14ac:dyDescent="0.3">
      <c r="B198" s="101" t="s">
        <v>310</v>
      </c>
      <c r="C198" s="5" t="s">
        <v>57</v>
      </c>
      <c r="E198" s="10">
        <v>0</v>
      </c>
      <c r="F198" s="10">
        <v>0</v>
      </c>
      <c r="G198" s="10">
        <v>-561</v>
      </c>
      <c r="H198" s="15">
        <v>-487.8</v>
      </c>
      <c r="I198" s="15">
        <v>-517.4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</row>
    <row r="199" spans="2:19" x14ac:dyDescent="0.25">
      <c r="B199" s="5" t="s">
        <v>249</v>
      </c>
      <c r="C199" s="5" t="s">
        <v>57</v>
      </c>
      <c r="E199" s="10">
        <v>-18109</v>
      </c>
      <c r="F199" s="10">
        <v>7178.8</v>
      </c>
      <c r="G199" s="10">
        <v>-2029</v>
      </c>
      <c r="H199" s="15">
        <v>-1056.4000000000001</v>
      </c>
      <c r="I199" s="15">
        <v>-8889.5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</row>
    <row r="200" spans="2:19" x14ac:dyDescent="0.25">
      <c r="B200" s="5" t="s">
        <v>250</v>
      </c>
      <c r="C200" s="5" t="s">
        <v>57</v>
      </c>
      <c r="E200" s="10">
        <v>0</v>
      </c>
      <c r="F200" s="10">
        <v>35071.4</v>
      </c>
      <c r="G200" s="10">
        <v>0</v>
      </c>
      <c r="H200" s="15">
        <v>0</v>
      </c>
      <c r="I200" s="15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</row>
    <row r="201" spans="2:19" x14ac:dyDescent="0.25">
      <c r="B201" s="5" t="s">
        <v>251</v>
      </c>
      <c r="C201" s="5" t="s">
        <v>57</v>
      </c>
      <c r="E201" s="15">
        <f t="shared" ref="E201:F201" si="133">E202</f>
        <v>0</v>
      </c>
      <c r="F201" s="15">
        <f t="shared" si="133"/>
        <v>0</v>
      </c>
      <c r="G201" s="15">
        <f>G202</f>
        <v>0</v>
      </c>
      <c r="H201" s="15">
        <f>H202</f>
        <v>0</v>
      </c>
      <c r="I201" s="15">
        <f>I202</f>
        <v>-1224.3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</row>
    <row r="202" spans="2:19" ht="14.4" x14ac:dyDescent="0.3">
      <c r="B202" s="101" t="s">
        <v>311</v>
      </c>
      <c r="C202" s="5"/>
      <c r="E202" s="10">
        <v>0</v>
      </c>
      <c r="F202" s="10">
        <v>0</v>
      </c>
      <c r="G202" s="10">
        <v>0</v>
      </c>
      <c r="H202" s="15">
        <v>0</v>
      </c>
      <c r="I202" s="15">
        <v>-1224.3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</row>
    <row r="203" spans="2:19" x14ac:dyDescent="0.25">
      <c r="B203" s="5" t="s">
        <v>252</v>
      </c>
      <c r="C203" s="5" t="s">
        <v>57</v>
      </c>
      <c r="E203" s="15">
        <f>E204</f>
        <v>-3357</v>
      </c>
      <c r="F203" s="15">
        <f>F204</f>
        <v>-3185.1</v>
      </c>
      <c r="G203" s="15">
        <f>G204</f>
        <v>-4666</v>
      </c>
      <c r="H203" s="15">
        <f>H204</f>
        <v>-6758</v>
      </c>
      <c r="I203" s="15">
        <f>I204</f>
        <v>-6182.2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</row>
    <row r="204" spans="2:19" ht="14.4" x14ac:dyDescent="0.3">
      <c r="B204" s="101" t="s">
        <v>312</v>
      </c>
      <c r="C204" s="5" t="s">
        <v>57</v>
      </c>
      <c r="E204" s="10">
        <v>-3357</v>
      </c>
      <c r="F204" s="10">
        <v>-3185.1</v>
      </c>
      <c r="G204" s="10">
        <v>-4666</v>
      </c>
      <c r="H204" s="15">
        <v>-6758</v>
      </c>
      <c r="I204" s="15">
        <v>-6182.2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</row>
    <row r="205" spans="2:19" x14ac:dyDescent="0.25">
      <c r="B205" s="5" t="s">
        <v>253</v>
      </c>
      <c r="C205" s="5" t="s">
        <v>57</v>
      </c>
      <c r="E205" s="15">
        <f>E207+E208</f>
        <v>0</v>
      </c>
      <c r="F205" s="15">
        <f>F207+F208</f>
        <v>-380.7</v>
      </c>
      <c r="G205" s="15">
        <f>G207+G208</f>
        <v>0</v>
      </c>
      <c r="H205" s="15">
        <f>H207+H208</f>
        <v>-167.9</v>
      </c>
      <c r="I205" s="15">
        <f>I207+I208</f>
        <v>-189.5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</row>
    <row r="206" spans="2:19" ht="14.4" x14ac:dyDescent="0.3">
      <c r="B206" t="s">
        <v>315</v>
      </c>
      <c r="C206" s="5" t="s">
        <v>57</v>
      </c>
      <c r="E206" s="15">
        <v>-380.7</v>
      </c>
      <c r="F206" s="15">
        <v>0</v>
      </c>
      <c r="G206" s="15">
        <v>0</v>
      </c>
      <c r="H206" s="15">
        <v>0</v>
      </c>
      <c r="I206" s="15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</row>
    <row r="207" spans="2:19" ht="14.4" x14ac:dyDescent="0.3">
      <c r="B207" s="101" t="s">
        <v>313</v>
      </c>
      <c r="C207" s="5" t="s">
        <v>57</v>
      </c>
      <c r="E207" s="10">
        <v>0</v>
      </c>
      <c r="F207" s="10">
        <v>-380.7</v>
      </c>
      <c r="G207" s="10">
        <v>0</v>
      </c>
      <c r="H207" s="15">
        <v>-164.1</v>
      </c>
      <c r="I207" s="15">
        <v>-189.5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</row>
    <row r="208" spans="2:19" ht="14.4" x14ac:dyDescent="0.3">
      <c r="B208" s="101" t="s">
        <v>314</v>
      </c>
      <c r="C208" s="5" t="s">
        <v>57</v>
      </c>
      <c r="E208" s="10">
        <v>0</v>
      </c>
      <c r="F208" s="10">
        <v>0</v>
      </c>
      <c r="G208" s="10">
        <v>0</v>
      </c>
      <c r="H208" s="15">
        <v>-3.8</v>
      </c>
      <c r="I208" s="15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</row>
    <row r="209" spans="2:19" x14ac:dyDescent="0.25">
      <c r="B209" s="23" t="s">
        <v>254</v>
      </c>
      <c r="C209" s="23" t="s">
        <v>57</v>
      </c>
      <c r="E209" s="16">
        <f>E195+E196+E199+E200+E201+E203+E205+E206</f>
        <v>-21663.5</v>
      </c>
      <c r="F209" s="16">
        <f t="shared" ref="F209:S209" si="134">F195+F196+F199+F200+F201+F203+F205+F206</f>
        <v>50817.4</v>
      </c>
      <c r="G209" s="16">
        <f t="shared" si="134"/>
        <v>-7256</v>
      </c>
      <c r="H209" s="16">
        <f t="shared" si="134"/>
        <v>-8470.1</v>
      </c>
      <c r="I209" s="16">
        <f t="shared" si="134"/>
        <v>-15437.3</v>
      </c>
      <c r="J209" s="16">
        <f t="shared" si="134"/>
        <v>0</v>
      </c>
      <c r="K209" s="16">
        <f t="shared" si="134"/>
        <v>0</v>
      </c>
      <c r="L209" s="16">
        <f t="shared" si="134"/>
        <v>0</v>
      </c>
      <c r="M209" s="16">
        <f t="shared" si="134"/>
        <v>0</v>
      </c>
      <c r="N209" s="16">
        <f t="shared" si="134"/>
        <v>0</v>
      </c>
      <c r="O209" s="16">
        <f t="shared" si="134"/>
        <v>0</v>
      </c>
      <c r="P209" s="16">
        <f t="shared" si="134"/>
        <v>0</v>
      </c>
      <c r="Q209" s="16">
        <f t="shared" si="134"/>
        <v>0</v>
      </c>
      <c r="R209" s="16">
        <f t="shared" si="134"/>
        <v>0</v>
      </c>
      <c r="S209" s="16">
        <f t="shared" si="134"/>
        <v>0</v>
      </c>
    </row>
    <row r="210" spans="2:19" x14ac:dyDescent="0.25">
      <c r="B210" s="5"/>
      <c r="C210" s="5"/>
      <c r="H210" s="15"/>
      <c r="I210" s="15"/>
    </row>
    <row r="211" spans="2:19" x14ac:dyDescent="0.25">
      <c r="B211" s="23" t="s">
        <v>255</v>
      </c>
      <c r="C211" s="23" t="s">
        <v>57</v>
      </c>
      <c r="E211" s="16">
        <f>E177+E192+E209</f>
        <v>-9946.5000000000018</v>
      </c>
      <c r="F211" s="16">
        <f>F177+F192+F209</f>
        <v>24151.799999999996</v>
      </c>
      <c r="G211" s="16">
        <f>G177+G192+G209</f>
        <v>8015.8000000000011</v>
      </c>
      <c r="H211" s="16">
        <f>H177+H192+H209</f>
        <v>-3855.2000000000007</v>
      </c>
      <c r="I211" s="16">
        <f>I177+I192+I209</f>
        <v>3355.5000000000036</v>
      </c>
      <c r="J211" s="16">
        <f t="shared" ref="J211:S211" si="135">J177+J192+J209</f>
        <v>14612.305035410322</v>
      </c>
      <c r="K211" s="16">
        <f t="shared" si="135"/>
        <v>9819.5771016202634</v>
      </c>
      <c r="L211" s="16">
        <f t="shared" si="135"/>
        <v>10209.090664707886</v>
      </c>
      <c r="M211" s="16">
        <f t="shared" si="135"/>
        <v>10469.486310335375</v>
      </c>
      <c r="N211" s="16">
        <f t="shared" si="135"/>
        <v>11495.189463905961</v>
      </c>
      <c r="O211" s="16">
        <f t="shared" si="135"/>
        <v>12285.067326146338</v>
      </c>
      <c r="P211" s="16">
        <f t="shared" si="135"/>
        <v>13398.295314871006</v>
      </c>
      <c r="Q211" s="16">
        <f t="shared" si="135"/>
        <v>13617.194282787263</v>
      </c>
      <c r="R211" s="16">
        <f t="shared" si="135"/>
        <v>14775.5369547872</v>
      </c>
      <c r="S211" s="16">
        <f t="shared" si="135"/>
        <v>15655.573450063617</v>
      </c>
    </row>
  </sheetData>
  <mergeCells count="4">
    <mergeCell ref="B1:V2"/>
    <mergeCell ref="B11:S11"/>
    <mergeCell ref="B73:S73"/>
    <mergeCell ref="B144:S14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71E1-37B7-49FD-8FED-7CEA9CA6CCE7}">
  <dimension ref="B5:EC211"/>
  <sheetViews>
    <sheetView zoomScale="85" workbookViewId="0">
      <selection activeCell="L16" sqref="L16"/>
    </sheetView>
  </sheetViews>
  <sheetFormatPr defaultRowHeight="13.8" x14ac:dyDescent="0.25"/>
  <cols>
    <col min="1" max="1" width="1.77734375" style="10" customWidth="1"/>
    <col min="2" max="2" width="33.88671875" style="10" customWidth="1"/>
    <col min="3" max="3" width="9.88671875" style="10" bestFit="1" customWidth="1"/>
    <col min="4" max="4" width="2.33203125" style="10" bestFit="1" customWidth="1"/>
    <col min="5" max="5" width="10.5546875" style="10" bestFit="1" customWidth="1"/>
    <col min="6" max="46" width="10.33203125" style="10" bestFit="1" customWidth="1"/>
    <col min="47" max="49" width="10.6640625" style="10" bestFit="1" customWidth="1"/>
    <col min="50" max="50" width="11.5546875" style="10" bestFit="1" customWidth="1"/>
    <col min="51" max="51" width="11.77734375" style="10" bestFit="1" customWidth="1"/>
    <col min="52" max="124" width="11.5546875" style="10" bestFit="1" customWidth="1"/>
    <col min="125" max="16384" width="8.88671875" style="10"/>
  </cols>
  <sheetData>
    <row r="5" spans="2:133" x14ac:dyDescent="0.25">
      <c r="E5" s="71" t="s">
        <v>106</v>
      </c>
      <c r="F5" s="71" t="s">
        <v>107</v>
      </c>
      <c r="G5" s="71" t="s">
        <v>108</v>
      </c>
      <c r="H5" s="71" t="s">
        <v>109</v>
      </c>
      <c r="I5" s="71" t="s">
        <v>110</v>
      </c>
      <c r="J5" s="71" t="s">
        <v>111</v>
      </c>
      <c r="K5" s="71" t="s">
        <v>112</v>
      </c>
      <c r="L5" s="72" t="s">
        <v>1</v>
      </c>
      <c r="M5" s="71" t="s">
        <v>113</v>
      </c>
      <c r="N5" s="71" t="s">
        <v>114</v>
      </c>
      <c r="O5" s="71" t="s">
        <v>115</v>
      </c>
      <c r="P5" s="71" t="s">
        <v>116</v>
      </c>
      <c r="Q5" s="71" t="s">
        <v>117</v>
      </c>
      <c r="R5" s="71" t="s">
        <v>118</v>
      </c>
      <c r="S5" s="71" t="s">
        <v>119</v>
      </c>
      <c r="T5" s="72" t="s">
        <v>2</v>
      </c>
      <c r="U5" s="71" t="s">
        <v>103</v>
      </c>
      <c r="V5" s="71" t="s">
        <v>120</v>
      </c>
      <c r="W5" s="71" t="s">
        <v>121</v>
      </c>
      <c r="X5" s="71" t="s">
        <v>122</v>
      </c>
      <c r="Y5" s="71" t="s">
        <v>123</v>
      </c>
      <c r="Z5" s="71" t="s">
        <v>124</v>
      </c>
      <c r="AA5" s="71" t="s">
        <v>125</v>
      </c>
      <c r="AB5" s="72" t="s">
        <v>3</v>
      </c>
      <c r="AC5" s="71" t="s">
        <v>126</v>
      </c>
      <c r="AD5" s="71" t="s">
        <v>127</v>
      </c>
      <c r="AE5" s="71" t="s">
        <v>128</v>
      </c>
      <c r="AF5" s="71" t="s">
        <v>129</v>
      </c>
      <c r="AG5" s="71" t="s">
        <v>130</v>
      </c>
      <c r="AH5" s="71" t="s">
        <v>105</v>
      </c>
      <c r="AI5" s="71" t="s">
        <v>104</v>
      </c>
      <c r="AJ5" s="72" t="s">
        <v>4</v>
      </c>
      <c r="AK5" s="71" t="s">
        <v>89</v>
      </c>
      <c r="AL5" s="71" t="s">
        <v>90</v>
      </c>
      <c r="AM5" s="71" t="s">
        <v>91</v>
      </c>
      <c r="AN5" s="71" t="s">
        <v>92</v>
      </c>
      <c r="AO5" s="71" t="s">
        <v>93</v>
      </c>
      <c r="AP5" s="71" t="s">
        <v>94</v>
      </c>
      <c r="AQ5" s="71" t="s">
        <v>95</v>
      </c>
      <c r="AR5" s="72" t="s">
        <v>5</v>
      </c>
      <c r="AS5" s="71" t="s">
        <v>96</v>
      </c>
      <c r="AT5" s="71" t="s">
        <v>97</v>
      </c>
      <c r="AU5" s="71" t="s">
        <v>98</v>
      </c>
      <c r="AV5" s="71" t="s">
        <v>99</v>
      </c>
      <c r="AW5" s="71" t="s">
        <v>100</v>
      </c>
      <c r="AX5" s="73" t="s">
        <v>101</v>
      </c>
      <c r="AY5" s="73" t="s">
        <v>102</v>
      </c>
      <c r="AZ5" s="74" t="s">
        <v>6</v>
      </c>
      <c r="BA5" s="73" t="s">
        <v>131</v>
      </c>
      <c r="BB5" s="73" t="s">
        <v>132</v>
      </c>
      <c r="BC5" s="73" t="s">
        <v>133</v>
      </c>
      <c r="BD5" s="73" t="s">
        <v>134</v>
      </c>
      <c r="BE5" s="73" t="s">
        <v>135</v>
      </c>
      <c r="BF5" s="73" t="s">
        <v>136</v>
      </c>
      <c r="BG5" s="73" t="s">
        <v>137</v>
      </c>
      <c r="BH5" s="74" t="s">
        <v>7</v>
      </c>
      <c r="BI5" s="73" t="s">
        <v>138</v>
      </c>
      <c r="BJ5" s="73" t="s">
        <v>139</v>
      </c>
      <c r="BK5" s="73" t="s">
        <v>140</v>
      </c>
      <c r="BL5" s="73" t="s">
        <v>141</v>
      </c>
      <c r="BM5" s="73" t="s">
        <v>142</v>
      </c>
      <c r="BN5" s="73" t="s">
        <v>143</v>
      </c>
      <c r="BO5" s="73" t="s">
        <v>144</v>
      </c>
      <c r="BP5" s="74" t="s">
        <v>8</v>
      </c>
      <c r="BQ5" s="73" t="s">
        <v>145</v>
      </c>
      <c r="BR5" s="73" t="s">
        <v>146</v>
      </c>
      <c r="BS5" s="73" t="s">
        <v>147</v>
      </c>
      <c r="BT5" s="73" t="s">
        <v>148</v>
      </c>
      <c r="BU5" s="73" t="s">
        <v>149</v>
      </c>
      <c r="BV5" s="73" t="s">
        <v>150</v>
      </c>
      <c r="BW5" s="73" t="s">
        <v>151</v>
      </c>
      <c r="BX5" s="74" t="s">
        <v>9</v>
      </c>
      <c r="BY5" s="73" t="s">
        <v>152</v>
      </c>
      <c r="BZ5" s="73" t="s">
        <v>153</v>
      </c>
      <c r="CA5" s="73" t="s">
        <v>154</v>
      </c>
      <c r="CB5" s="73" t="s">
        <v>155</v>
      </c>
      <c r="CC5" s="73" t="s">
        <v>156</v>
      </c>
      <c r="CD5" s="73" t="s">
        <v>157</v>
      </c>
      <c r="CE5" s="73" t="s">
        <v>158</v>
      </c>
      <c r="CF5" s="74" t="s">
        <v>10</v>
      </c>
      <c r="CG5" s="73" t="s">
        <v>159</v>
      </c>
      <c r="CH5" s="73" t="s">
        <v>160</v>
      </c>
      <c r="CI5" s="73" t="s">
        <v>161</v>
      </c>
      <c r="CJ5" s="73" t="s">
        <v>162</v>
      </c>
      <c r="CK5" s="73" t="s">
        <v>163</v>
      </c>
      <c r="CL5" s="73" t="s">
        <v>164</v>
      </c>
      <c r="CM5" s="73" t="s">
        <v>165</v>
      </c>
      <c r="CN5" s="74" t="s">
        <v>11</v>
      </c>
      <c r="CO5" s="73" t="s">
        <v>166</v>
      </c>
      <c r="CP5" s="73" t="s">
        <v>167</v>
      </c>
      <c r="CQ5" s="73" t="s">
        <v>168</v>
      </c>
      <c r="CR5" s="73" t="s">
        <v>169</v>
      </c>
      <c r="CS5" s="73" t="s">
        <v>170</v>
      </c>
      <c r="CT5" s="73" t="s">
        <v>171</v>
      </c>
      <c r="CU5" s="73" t="s">
        <v>172</v>
      </c>
      <c r="CV5" s="74" t="s">
        <v>12</v>
      </c>
      <c r="CW5" s="73" t="s">
        <v>173</v>
      </c>
      <c r="CX5" s="73" t="s">
        <v>174</v>
      </c>
      <c r="CY5" s="73" t="s">
        <v>175</v>
      </c>
      <c r="CZ5" s="73" t="s">
        <v>176</v>
      </c>
      <c r="DA5" s="73" t="s">
        <v>177</v>
      </c>
      <c r="DB5" s="73" t="s">
        <v>178</v>
      </c>
      <c r="DC5" s="73" t="s">
        <v>179</v>
      </c>
      <c r="DD5" s="74" t="s">
        <v>13</v>
      </c>
      <c r="DE5" s="73" t="s">
        <v>180</v>
      </c>
      <c r="DF5" s="73" t="s">
        <v>181</v>
      </c>
      <c r="DG5" s="73" t="s">
        <v>182</v>
      </c>
      <c r="DH5" s="73" t="s">
        <v>183</v>
      </c>
      <c r="DI5" s="73" t="s">
        <v>184</v>
      </c>
      <c r="DJ5" s="73" t="s">
        <v>185</v>
      </c>
      <c r="DK5" s="73" t="s">
        <v>186</v>
      </c>
      <c r="DL5" s="74" t="s">
        <v>14</v>
      </c>
      <c r="DM5" s="73" t="s">
        <v>187</v>
      </c>
      <c r="DN5" s="73" t="s">
        <v>188</v>
      </c>
      <c r="DO5" s="73" t="s">
        <v>189</v>
      </c>
      <c r="DP5" s="73" t="s">
        <v>190</v>
      </c>
      <c r="DQ5" s="73" t="s">
        <v>191</v>
      </c>
      <c r="DR5" s="73" t="s">
        <v>192</v>
      </c>
      <c r="DS5" s="73" t="s">
        <v>193</v>
      </c>
      <c r="DT5" s="74" t="s">
        <v>15</v>
      </c>
    </row>
    <row r="6" spans="2:133" x14ac:dyDescent="0.25">
      <c r="E6" s="75">
        <v>44012</v>
      </c>
      <c r="F6" s="75">
        <v>44104</v>
      </c>
      <c r="G6" s="75">
        <v>44104</v>
      </c>
      <c r="H6" s="75">
        <v>44196</v>
      </c>
      <c r="I6" s="75">
        <v>44196</v>
      </c>
      <c r="J6" s="75">
        <v>44286</v>
      </c>
      <c r="K6" s="75">
        <v>44286</v>
      </c>
      <c r="L6" s="76">
        <v>44286</v>
      </c>
      <c r="M6" s="75">
        <v>44377</v>
      </c>
      <c r="N6" s="75">
        <v>44469</v>
      </c>
      <c r="O6" s="75">
        <v>44469</v>
      </c>
      <c r="P6" s="75">
        <v>44561</v>
      </c>
      <c r="Q6" s="75">
        <v>44561</v>
      </c>
      <c r="R6" s="75">
        <v>44651</v>
      </c>
      <c r="S6" s="75">
        <v>44651</v>
      </c>
      <c r="T6" s="76">
        <v>44651</v>
      </c>
      <c r="U6" s="75">
        <v>44742</v>
      </c>
      <c r="V6" s="75">
        <v>44834</v>
      </c>
      <c r="W6" s="75">
        <v>44834</v>
      </c>
      <c r="X6" s="75">
        <v>44926</v>
      </c>
      <c r="Y6" s="75">
        <v>44926</v>
      </c>
      <c r="Z6" s="75">
        <v>45016</v>
      </c>
      <c r="AA6" s="75">
        <v>45016</v>
      </c>
      <c r="AB6" s="76">
        <v>45016</v>
      </c>
      <c r="AC6" s="75">
        <v>45107</v>
      </c>
      <c r="AD6" s="75">
        <v>45199</v>
      </c>
      <c r="AE6" s="75">
        <v>45199</v>
      </c>
      <c r="AF6" s="75">
        <v>45291</v>
      </c>
      <c r="AG6" s="75">
        <v>45291</v>
      </c>
      <c r="AH6" s="75">
        <v>45382</v>
      </c>
      <c r="AI6" s="75">
        <v>45382</v>
      </c>
      <c r="AJ6" s="76">
        <v>45382</v>
      </c>
      <c r="AK6" s="75">
        <v>45473</v>
      </c>
      <c r="AL6" s="75">
        <v>45565</v>
      </c>
      <c r="AM6" s="75">
        <v>45565</v>
      </c>
      <c r="AN6" s="75">
        <v>45657</v>
      </c>
      <c r="AO6" s="75">
        <v>45657</v>
      </c>
      <c r="AP6" s="75">
        <v>45747</v>
      </c>
      <c r="AQ6" s="75">
        <v>45747</v>
      </c>
      <c r="AR6" s="76">
        <v>45747</v>
      </c>
      <c r="AS6" s="75">
        <v>45838</v>
      </c>
      <c r="AT6" s="75">
        <v>45930</v>
      </c>
      <c r="AU6" s="75">
        <v>45930</v>
      </c>
      <c r="AV6" s="75">
        <v>46022</v>
      </c>
      <c r="AW6" s="75">
        <v>46022</v>
      </c>
      <c r="AX6" s="77">
        <v>46112</v>
      </c>
      <c r="AY6" s="77">
        <v>46112</v>
      </c>
      <c r="AZ6" s="78">
        <v>46112</v>
      </c>
      <c r="BA6" s="77">
        <v>46203</v>
      </c>
      <c r="BB6" s="77">
        <v>46295</v>
      </c>
      <c r="BC6" s="77">
        <v>46295</v>
      </c>
      <c r="BD6" s="77">
        <v>46387</v>
      </c>
      <c r="BE6" s="77">
        <v>46387</v>
      </c>
      <c r="BF6" s="77">
        <v>46477</v>
      </c>
      <c r="BG6" s="77">
        <v>46477</v>
      </c>
      <c r="BH6" s="78">
        <v>46477</v>
      </c>
      <c r="BI6" s="77">
        <v>46568</v>
      </c>
      <c r="BJ6" s="77">
        <v>46660</v>
      </c>
      <c r="BK6" s="77">
        <v>46660</v>
      </c>
      <c r="BL6" s="77">
        <v>46752</v>
      </c>
      <c r="BM6" s="77">
        <v>46752</v>
      </c>
      <c r="BN6" s="77">
        <v>46843</v>
      </c>
      <c r="BO6" s="77">
        <v>46843</v>
      </c>
      <c r="BP6" s="78">
        <v>46843</v>
      </c>
      <c r="BQ6" s="77">
        <v>46934</v>
      </c>
      <c r="BR6" s="77">
        <v>47026</v>
      </c>
      <c r="BS6" s="77">
        <v>47026</v>
      </c>
      <c r="BT6" s="77">
        <v>47118</v>
      </c>
      <c r="BU6" s="77">
        <v>47118</v>
      </c>
      <c r="BV6" s="77">
        <v>47208</v>
      </c>
      <c r="BW6" s="77">
        <v>47208</v>
      </c>
      <c r="BX6" s="78">
        <v>47208</v>
      </c>
      <c r="BY6" s="77">
        <v>47299</v>
      </c>
      <c r="BZ6" s="77">
        <v>47391</v>
      </c>
      <c r="CA6" s="77">
        <v>47391</v>
      </c>
      <c r="CB6" s="77">
        <v>47483</v>
      </c>
      <c r="CC6" s="77">
        <v>47483</v>
      </c>
      <c r="CD6" s="77">
        <v>47573</v>
      </c>
      <c r="CE6" s="77">
        <v>47573</v>
      </c>
      <c r="CF6" s="78">
        <v>47573</v>
      </c>
      <c r="CG6" s="77">
        <v>47664</v>
      </c>
      <c r="CH6" s="77">
        <v>47756</v>
      </c>
      <c r="CI6" s="77">
        <v>47756</v>
      </c>
      <c r="CJ6" s="77">
        <v>47848</v>
      </c>
      <c r="CK6" s="77">
        <v>47848</v>
      </c>
      <c r="CL6" s="77">
        <v>47938</v>
      </c>
      <c r="CM6" s="77">
        <v>47938</v>
      </c>
      <c r="CN6" s="78">
        <v>47938</v>
      </c>
      <c r="CO6" s="77">
        <v>48029</v>
      </c>
      <c r="CP6" s="77">
        <v>48121</v>
      </c>
      <c r="CQ6" s="77">
        <v>48121</v>
      </c>
      <c r="CR6" s="77">
        <v>48213</v>
      </c>
      <c r="CS6" s="77">
        <v>48213</v>
      </c>
      <c r="CT6" s="77">
        <v>48304</v>
      </c>
      <c r="CU6" s="77">
        <v>48304</v>
      </c>
      <c r="CV6" s="78">
        <v>48304</v>
      </c>
      <c r="CW6" s="77">
        <v>48395</v>
      </c>
      <c r="CX6" s="77">
        <v>48487</v>
      </c>
      <c r="CY6" s="77">
        <v>48487</v>
      </c>
      <c r="CZ6" s="77">
        <v>48579</v>
      </c>
      <c r="DA6" s="77">
        <v>48579</v>
      </c>
      <c r="DB6" s="77">
        <v>48669</v>
      </c>
      <c r="DC6" s="77">
        <v>48669</v>
      </c>
      <c r="DD6" s="78">
        <v>48669</v>
      </c>
      <c r="DE6" s="77">
        <v>48760</v>
      </c>
      <c r="DF6" s="77">
        <v>48852</v>
      </c>
      <c r="DG6" s="77">
        <v>48852</v>
      </c>
      <c r="DH6" s="77">
        <v>48944</v>
      </c>
      <c r="DI6" s="77">
        <v>48944</v>
      </c>
      <c r="DJ6" s="77">
        <v>49034</v>
      </c>
      <c r="DK6" s="77">
        <v>49034</v>
      </c>
      <c r="DL6" s="78">
        <v>49034</v>
      </c>
      <c r="DM6" s="77">
        <v>49125</v>
      </c>
      <c r="DN6" s="77">
        <v>49217</v>
      </c>
      <c r="DO6" s="77">
        <v>49217</v>
      </c>
      <c r="DP6" s="77">
        <v>49309</v>
      </c>
      <c r="DQ6" s="77">
        <v>49309</v>
      </c>
      <c r="DR6" s="77">
        <v>49399</v>
      </c>
      <c r="DS6" s="77">
        <v>49399</v>
      </c>
      <c r="DT6" s="78">
        <v>49399</v>
      </c>
    </row>
    <row r="7" spans="2:133" x14ac:dyDescent="0.25">
      <c r="E7" s="71" t="s">
        <v>16</v>
      </c>
      <c r="F7" s="71" t="s">
        <v>16</v>
      </c>
      <c r="G7" s="71" t="s">
        <v>16</v>
      </c>
      <c r="H7" s="71" t="s">
        <v>16</v>
      </c>
      <c r="I7" s="71" t="s">
        <v>16</v>
      </c>
      <c r="J7" s="71" t="s">
        <v>16</v>
      </c>
      <c r="K7" s="71" t="s">
        <v>16</v>
      </c>
      <c r="L7" s="72" t="s">
        <v>16</v>
      </c>
      <c r="M7" s="71" t="s">
        <v>16</v>
      </c>
      <c r="N7" s="71" t="s">
        <v>16</v>
      </c>
      <c r="O7" s="71" t="s">
        <v>16</v>
      </c>
      <c r="P7" s="71" t="s">
        <v>16</v>
      </c>
      <c r="Q7" s="71" t="s">
        <v>16</v>
      </c>
      <c r="R7" s="71" t="s">
        <v>16</v>
      </c>
      <c r="S7" s="71" t="s">
        <v>16</v>
      </c>
      <c r="T7" s="72" t="s">
        <v>16</v>
      </c>
      <c r="U7" s="71" t="s">
        <v>16</v>
      </c>
      <c r="V7" s="71" t="s">
        <v>16</v>
      </c>
      <c r="W7" s="71" t="s">
        <v>16</v>
      </c>
      <c r="X7" s="71" t="s">
        <v>16</v>
      </c>
      <c r="Y7" s="71" t="s">
        <v>16</v>
      </c>
      <c r="Z7" s="71" t="s">
        <v>16</v>
      </c>
      <c r="AA7" s="71" t="s">
        <v>16</v>
      </c>
      <c r="AB7" s="72" t="s">
        <v>16</v>
      </c>
      <c r="AC7" s="71" t="s">
        <v>16</v>
      </c>
      <c r="AD7" s="71" t="s">
        <v>16</v>
      </c>
      <c r="AE7" s="71" t="s">
        <v>16</v>
      </c>
      <c r="AF7" s="71" t="s">
        <v>16</v>
      </c>
      <c r="AG7" s="71" t="s">
        <v>16</v>
      </c>
      <c r="AH7" s="71" t="s">
        <v>16</v>
      </c>
      <c r="AI7" s="71" t="s">
        <v>16</v>
      </c>
      <c r="AJ7" s="72" t="s">
        <v>16</v>
      </c>
      <c r="AK7" s="71" t="s">
        <v>16</v>
      </c>
      <c r="AL7" s="71" t="s">
        <v>16</v>
      </c>
      <c r="AM7" s="71" t="s">
        <v>16</v>
      </c>
      <c r="AN7" s="71" t="s">
        <v>16</v>
      </c>
      <c r="AO7" s="71" t="s">
        <v>16</v>
      </c>
      <c r="AP7" s="71" t="s">
        <v>16</v>
      </c>
      <c r="AQ7" s="71" t="s">
        <v>16</v>
      </c>
      <c r="AR7" s="72" t="s">
        <v>16</v>
      </c>
      <c r="AS7" s="71" t="s">
        <v>16</v>
      </c>
      <c r="AT7" s="71" t="s">
        <v>16</v>
      </c>
      <c r="AU7" s="71" t="s">
        <v>16</v>
      </c>
      <c r="AV7" s="71" t="s">
        <v>16</v>
      </c>
      <c r="AW7" s="71" t="s">
        <v>16</v>
      </c>
      <c r="AX7" s="73" t="s">
        <v>16</v>
      </c>
      <c r="AY7" s="73" t="s">
        <v>16</v>
      </c>
      <c r="AZ7" s="74" t="s">
        <v>16</v>
      </c>
      <c r="BA7" s="73" t="s">
        <v>16</v>
      </c>
      <c r="BB7" s="73" t="s">
        <v>16</v>
      </c>
      <c r="BC7" s="73" t="s">
        <v>16</v>
      </c>
      <c r="BD7" s="73" t="s">
        <v>16</v>
      </c>
      <c r="BE7" s="73" t="s">
        <v>16</v>
      </c>
      <c r="BF7" s="73" t="s">
        <v>16</v>
      </c>
      <c r="BG7" s="73" t="s">
        <v>16</v>
      </c>
      <c r="BH7" s="74" t="s">
        <v>16</v>
      </c>
      <c r="BI7" s="73" t="s">
        <v>16</v>
      </c>
      <c r="BJ7" s="73" t="s">
        <v>16</v>
      </c>
      <c r="BK7" s="73" t="s">
        <v>16</v>
      </c>
      <c r="BL7" s="73" t="s">
        <v>16</v>
      </c>
      <c r="BM7" s="73" t="s">
        <v>16</v>
      </c>
      <c r="BN7" s="73" t="s">
        <v>16</v>
      </c>
      <c r="BO7" s="73" t="s">
        <v>16</v>
      </c>
      <c r="BP7" s="74" t="s">
        <v>16</v>
      </c>
      <c r="BQ7" s="73" t="s">
        <v>16</v>
      </c>
      <c r="BR7" s="73" t="s">
        <v>16</v>
      </c>
      <c r="BS7" s="73" t="s">
        <v>16</v>
      </c>
      <c r="BT7" s="73" t="s">
        <v>16</v>
      </c>
      <c r="BU7" s="73" t="s">
        <v>16</v>
      </c>
      <c r="BV7" s="73" t="s">
        <v>16</v>
      </c>
      <c r="BW7" s="73" t="s">
        <v>16</v>
      </c>
      <c r="BX7" s="74" t="s">
        <v>16</v>
      </c>
      <c r="BY7" s="73" t="s">
        <v>16</v>
      </c>
      <c r="BZ7" s="73" t="s">
        <v>16</v>
      </c>
      <c r="CA7" s="73" t="s">
        <v>16</v>
      </c>
      <c r="CB7" s="73" t="s">
        <v>16</v>
      </c>
      <c r="CC7" s="73" t="s">
        <v>16</v>
      </c>
      <c r="CD7" s="73" t="s">
        <v>16</v>
      </c>
      <c r="CE7" s="73" t="s">
        <v>16</v>
      </c>
      <c r="CF7" s="74" t="s">
        <v>16</v>
      </c>
      <c r="CG7" s="73" t="s">
        <v>16</v>
      </c>
      <c r="CH7" s="73" t="s">
        <v>16</v>
      </c>
      <c r="CI7" s="73" t="s">
        <v>16</v>
      </c>
      <c r="CJ7" s="73" t="s">
        <v>16</v>
      </c>
      <c r="CK7" s="73" t="s">
        <v>16</v>
      </c>
      <c r="CL7" s="73" t="s">
        <v>16</v>
      </c>
      <c r="CM7" s="73" t="s">
        <v>16</v>
      </c>
      <c r="CN7" s="74" t="s">
        <v>16</v>
      </c>
      <c r="CO7" s="73" t="s">
        <v>16</v>
      </c>
      <c r="CP7" s="73" t="s">
        <v>16</v>
      </c>
      <c r="CQ7" s="73" t="s">
        <v>16</v>
      </c>
      <c r="CR7" s="73" t="s">
        <v>16</v>
      </c>
      <c r="CS7" s="73" t="s">
        <v>16</v>
      </c>
      <c r="CT7" s="73" t="s">
        <v>16</v>
      </c>
      <c r="CU7" s="73" t="s">
        <v>16</v>
      </c>
      <c r="CV7" s="74" t="s">
        <v>16</v>
      </c>
      <c r="CW7" s="73" t="s">
        <v>16</v>
      </c>
      <c r="CX7" s="73" t="s">
        <v>16</v>
      </c>
      <c r="CY7" s="73" t="s">
        <v>16</v>
      </c>
      <c r="CZ7" s="73" t="s">
        <v>16</v>
      </c>
      <c r="DA7" s="73" t="s">
        <v>16</v>
      </c>
      <c r="DB7" s="73" t="s">
        <v>16</v>
      </c>
      <c r="DC7" s="73" t="s">
        <v>16</v>
      </c>
      <c r="DD7" s="74" t="s">
        <v>16</v>
      </c>
      <c r="DE7" s="73" t="s">
        <v>16</v>
      </c>
      <c r="DF7" s="73" t="s">
        <v>16</v>
      </c>
      <c r="DG7" s="73" t="s">
        <v>16</v>
      </c>
      <c r="DH7" s="73" t="s">
        <v>16</v>
      </c>
      <c r="DI7" s="73" t="s">
        <v>16</v>
      </c>
      <c r="DJ7" s="73" t="s">
        <v>16</v>
      </c>
      <c r="DK7" s="73" t="s">
        <v>16</v>
      </c>
      <c r="DL7" s="74" t="s">
        <v>16</v>
      </c>
      <c r="DM7" s="73" t="s">
        <v>16</v>
      </c>
      <c r="DN7" s="73" t="s">
        <v>16</v>
      </c>
      <c r="DO7" s="73" t="s">
        <v>16</v>
      </c>
      <c r="DP7" s="73" t="s">
        <v>16</v>
      </c>
      <c r="DQ7" s="73" t="s">
        <v>16</v>
      </c>
      <c r="DR7" s="73" t="s">
        <v>16</v>
      </c>
      <c r="DS7" s="73" t="s">
        <v>16</v>
      </c>
      <c r="DT7" s="74" t="s">
        <v>16</v>
      </c>
    </row>
    <row r="9" spans="2:133" x14ac:dyDescent="0.25">
      <c r="B9" s="10" t="s">
        <v>18</v>
      </c>
      <c r="C9" s="10" t="s">
        <v>19</v>
      </c>
      <c r="G9" s="10">
        <v>365</v>
      </c>
      <c r="H9" s="10">
        <v>365</v>
      </c>
      <c r="I9" s="10">
        <v>365</v>
      </c>
      <c r="J9" s="10">
        <v>365</v>
      </c>
      <c r="K9" s="10">
        <v>365</v>
      </c>
      <c r="L9" s="10">
        <v>365</v>
      </c>
      <c r="M9" s="10">
        <v>365</v>
      </c>
      <c r="N9" s="10">
        <v>365</v>
      </c>
      <c r="O9" s="10">
        <v>365</v>
      </c>
      <c r="P9" s="10">
        <v>365</v>
      </c>
      <c r="Q9" s="10">
        <v>365</v>
      </c>
      <c r="R9" s="10">
        <v>365</v>
      </c>
      <c r="S9" s="10">
        <v>365</v>
      </c>
      <c r="T9" s="10">
        <v>365</v>
      </c>
      <c r="U9" s="10">
        <v>365</v>
      </c>
      <c r="V9" s="10">
        <v>365</v>
      </c>
      <c r="W9" s="10">
        <v>365</v>
      </c>
      <c r="X9" s="10">
        <v>365</v>
      </c>
      <c r="Y9" s="10">
        <v>365</v>
      </c>
      <c r="Z9" s="10">
        <v>365</v>
      </c>
      <c r="AA9" s="10">
        <v>365</v>
      </c>
      <c r="AB9" s="10">
        <v>365</v>
      </c>
      <c r="AC9" s="10">
        <v>366</v>
      </c>
      <c r="AD9" s="10">
        <v>366</v>
      </c>
      <c r="AE9" s="10">
        <v>366</v>
      </c>
      <c r="AF9" s="10">
        <v>366</v>
      </c>
      <c r="AG9" s="10">
        <v>366</v>
      </c>
      <c r="AH9" s="10">
        <v>366</v>
      </c>
      <c r="AI9" s="10">
        <v>366</v>
      </c>
      <c r="AJ9" s="10">
        <v>366</v>
      </c>
      <c r="AK9" s="10">
        <v>365</v>
      </c>
      <c r="AL9" s="10">
        <v>365</v>
      </c>
      <c r="AM9" s="10">
        <v>365</v>
      </c>
      <c r="AN9" s="10">
        <v>365</v>
      </c>
      <c r="AO9" s="10">
        <v>365</v>
      </c>
      <c r="AP9" s="10">
        <v>365</v>
      </c>
      <c r="AQ9" s="10">
        <v>365</v>
      </c>
      <c r="AR9" s="10">
        <v>365</v>
      </c>
      <c r="AS9" s="10">
        <v>365</v>
      </c>
      <c r="AT9" s="10">
        <v>365</v>
      </c>
      <c r="AU9" s="10">
        <v>365</v>
      </c>
      <c r="AV9" s="10">
        <v>365</v>
      </c>
      <c r="AW9" s="10">
        <v>365</v>
      </c>
      <c r="AX9" s="10">
        <v>365</v>
      </c>
      <c r="AY9" s="10">
        <v>365</v>
      </c>
      <c r="AZ9" s="10">
        <v>365</v>
      </c>
      <c r="BA9" s="10">
        <v>365</v>
      </c>
      <c r="BB9" s="10">
        <v>365</v>
      </c>
      <c r="BC9" s="10">
        <v>365</v>
      </c>
      <c r="BD9" s="10">
        <v>365</v>
      </c>
      <c r="BE9" s="10">
        <v>365</v>
      </c>
      <c r="BF9" s="10">
        <v>365</v>
      </c>
      <c r="BG9" s="10">
        <v>365</v>
      </c>
      <c r="BH9" s="10">
        <v>365</v>
      </c>
      <c r="BI9" s="10">
        <v>366</v>
      </c>
      <c r="BJ9" s="10">
        <v>366</v>
      </c>
      <c r="BK9" s="10">
        <v>366</v>
      </c>
      <c r="BL9" s="10">
        <v>366</v>
      </c>
      <c r="BM9" s="10">
        <v>366</v>
      </c>
      <c r="BN9" s="10">
        <v>366</v>
      </c>
      <c r="BO9" s="10">
        <v>366</v>
      </c>
      <c r="BP9" s="10">
        <v>366</v>
      </c>
      <c r="BQ9" s="10">
        <v>365</v>
      </c>
      <c r="BR9" s="10">
        <v>365</v>
      </c>
      <c r="BS9" s="10">
        <v>365</v>
      </c>
      <c r="BT9" s="10">
        <v>365</v>
      </c>
      <c r="BU9" s="10">
        <v>365</v>
      </c>
      <c r="BV9" s="10">
        <v>365</v>
      </c>
      <c r="BW9" s="10">
        <v>365</v>
      </c>
      <c r="BX9" s="10">
        <v>365</v>
      </c>
      <c r="BY9" s="10">
        <v>365</v>
      </c>
      <c r="BZ9" s="10">
        <v>365</v>
      </c>
      <c r="CA9" s="10">
        <v>365</v>
      </c>
      <c r="CB9" s="10">
        <v>365</v>
      </c>
      <c r="CC9" s="10">
        <v>365</v>
      </c>
      <c r="CD9" s="10">
        <v>365</v>
      </c>
      <c r="CE9" s="10">
        <v>365</v>
      </c>
      <c r="CF9" s="10">
        <v>365</v>
      </c>
      <c r="CG9" s="10">
        <v>365</v>
      </c>
      <c r="CH9" s="10">
        <v>365</v>
      </c>
      <c r="CI9" s="10">
        <v>365</v>
      </c>
      <c r="CJ9" s="10">
        <v>365</v>
      </c>
      <c r="CK9" s="10">
        <v>365</v>
      </c>
      <c r="CL9" s="10">
        <v>365</v>
      </c>
      <c r="CM9" s="10">
        <v>365</v>
      </c>
      <c r="CN9" s="10">
        <v>365</v>
      </c>
      <c r="CO9" s="10">
        <v>366</v>
      </c>
      <c r="CP9" s="10">
        <v>366</v>
      </c>
      <c r="CQ9" s="10">
        <v>366</v>
      </c>
      <c r="CR9" s="10">
        <v>366</v>
      </c>
      <c r="CS9" s="10">
        <v>366</v>
      </c>
      <c r="CT9" s="10">
        <v>366</v>
      </c>
      <c r="CU9" s="10">
        <v>366</v>
      </c>
      <c r="CV9" s="10">
        <v>366</v>
      </c>
      <c r="CW9" s="10">
        <v>365</v>
      </c>
      <c r="CX9" s="10">
        <v>365</v>
      </c>
      <c r="CY9" s="10">
        <v>365</v>
      </c>
      <c r="CZ9" s="10">
        <v>365</v>
      </c>
      <c r="DA9" s="10">
        <v>365</v>
      </c>
      <c r="DB9" s="10">
        <v>365</v>
      </c>
      <c r="DC9" s="10">
        <v>365</v>
      </c>
      <c r="DD9" s="10">
        <v>365</v>
      </c>
      <c r="DE9" s="10">
        <v>365</v>
      </c>
      <c r="DF9" s="10">
        <v>365</v>
      </c>
      <c r="DG9" s="10">
        <v>365</v>
      </c>
      <c r="DH9" s="10">
        <v>365</v>
      </c>
      <c r="DI9" s="10">
        <v>365</v>
      </c>
      <c r="DJ9" s="10">
        <v>365</v>
      </c>
      <c r="DK9" s="10">
        <v>365</v>
      </c>
      <c r="DL9" s="10">
        <v>365</v>
      </c>
      <c r="DM9" s="10">
        <v>365</v>
      </c>
      <c r="DN9" s="10">
        <v>365</v>
      </c>
      <c r="DO9" s="10">
        <v>365</v>
      </c>
      <c r="DP9" s="10">
        <v>365</v>
      </c>
      <c r="DQ9" s="10">
        <v>365</v>
      </c>
      <c r="DR9" s="10">
        <v>365</v>
      </c>
      <c r="DS9" s="10">
        <v>365</v>
      </c>
      <c r="DT9" s="10">
        <v>365</v>
      </c>
    </row>
    <row r="11" spans="2:133" ht="14.4" x14ac:dyDescent="0.3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/>
      <c r="EA11"/>
      <c r="EB11"/>
      <c r="EC11"/>
    </row>
    <row r="13" spans="2:133" s="40" customFormat="1" x14ac:dyDescent="0.25">
      <c r="B13" s="40" t="s">
        <v>21</v>
      </c>
      <c r="C13" s="40" t="s">
        <v>57</v>
      </c>
      <c r="E13" s="65">
        <v>8282.7000000000007</v>
      </c>
      <c r="F13" s="16">
        <v>9892.9</v>
      </c>
      <c r="G13" s="16">
        <f>E13+F13</f>
        <v>18175.599999999999</v>
      </c>
      <c r="H13" s="16">
        <v>12112</v>
      </c>
      <c r="I13" s="16">
        <f>E13+F13+H13</f>
        <v>30287.599999999999</v>
      </c>
      <c r="J13" s="16">
        <v>16765.400000000001</v>
      </c>
      <c r="K13" s="16">
        <f>H13+J13</f>
        <v>28877.4</v>
      </c>
      <c r="L13" s="62">
        <f>E13+F13+H13+J13</f>
        <v>47053</v>
      </c>
      <c r="M13" s="65">
        <v>10250</v>
      </c>
      <c r="N13" s="16">
        <v>11518.2</v>
      </c>
      <c r="O13" s="16">
        <f>M13+N13</f>
        <v>21768.2</v>
      </c>
      <c r="P13" s="16">
        <v>12380</v>
      </c>
      <c r="Q13" s="16">
        <f>M13+N13+P13</f>
        <v>34148.199999999997</v>
      </c>
      <c r="R13" s="16">
        <v>12554.9</v>
      </c>
      <c r="S13" s="16">
        <f>P13+R13</f>
        <v>24934.9</v>
      </c>
      <c r="T13" s="62">
        <f>M13+N13+P13+R13</f>
        <v>46703.1</v>
      </c>
      <c r="U13" s="65">
        <v>12728.6</v>
      </c>
      <c r="V13" s="16">
        <v>10777.7</v>
      </c>
      <c r="W13" s="16">
        <f>U13+V13</f>
        <v>23506.300000000003</v>
      </c>
      <c r="X13" s="16">
        <v>11298.6</v>
      </c>
      <c r="Y13" s="16">
        <f>U13+V13+X13</f>
        <v>34804.9</v>
      </c>
      <c r="Z13" s="16">
        <v>14285</v>
      </c>
      <c r="AA13" s="16">
        <f>X13+Z13</f>
        <v>25583.599999999999</v>
      </c>
      <c r="AB13" s="62">
        <f>U13+V13+X13+Z13</f>
        <v>49089.9</v>
      </c>
      <c r="AC13" s="65">
        <v>11629.9</v>
      </c>
      <c r="AD13" s="16">
        <v>11155.2</v>
      </c>
      <c r="AE13" s="16">
        <f>AC13+AD13</f>
        <v>22785.1</v>
      </c>
      <c r="AF13" s="16">
        <v>13017.5</v>
      </c>
      <c r="AG13" s="16">
        <f>AC13+AD13+AF13</f>
        <v>35802.6</v>
      </c>
      <c r="AH13" s="16">
        <v>13464.4</v>
      </c>
      <c r="AI13" s="16">
        <f>AF13+AH13</f>
        <v>26481.9</v>
      </c>
      <c r="AJ13" s="62">
        <f>AC13+AD13+AF13+AH13</f>
        <v>49267</v>
      </c>
      <c r="AK13" s="65">
        <v>10904.4</v>
      </c>
      <c r="AL13" s="16">
        <v>11246.4</v>
      </c>
      <c r="AM13" s="16">
        <f>AK13+AL13</f>
        <v>22150.799999999999</v>
      </c>
      <c r="AN13" s="16">
        <v>11308.8</v>
      </c>
      <c r="AO13" s="16">
        <f>AK13+AL13+AN13</f>
        <v>33459.599999999999</v>
      </c>
      <c r="AP13" s="16">
        <v>12666.2</v>
      </c>
      <c r="AQ13" s="16">
        <f>AN13+AP13</f>
        <v>23975</v>
      </c>
      <c r="AR13" s="62">
        <f>AK13+AL13+AN13+AP13</f>
        <v>46125.8</v>
      </c>
      <c r="AS13" s="65">
        <v>12912.3</v>
      </c>
      <c r="AT13" s="16">
        <v>14866.9</v>
      </c>
      <c r="AU13" s="16">
        <f>AS13+AT13</f>
        <v>27779.199999999997</v>
      </c>
      <c r="AV13" s="16">
        <v>14841.7</v>
      </c>
      <c r="AW13" s="16">
        <f>AS13+AT13+AV13</f>
        <v>42620.899999999994</v>
      </c>
      <c r="AX13" s="47">
        <f>IFERROR(AV13*(1+AX14),"na")</f>
        <v>15583.785000000002</v>
      </c>
      <c r="AY13" s="16">
        <f>AV13+AX13</f>
        <v>30425.485000000001</v>
      </c>
      <c r="AZ13" s="62">
        <f>AS13+AT13+AV13+AX13</f>
        <v>58204.684999999998</v>
      </c>
      <c r="BA13" s="47">
        <f>IFERROR(AX13*(1+BA14),"na")</f>
        <v>16362.974250000003</v>
      </c>
      <c r="BB13" s="47">
        <f>IFERROR(BA13*(1+BB14),"na")</f>
        <v>17181.122962500005</v>
      </c>
      <c r="BC13" s="16">
        <f>BA13+BB13</f>
        <v>33544.097212500012</v>
      </c>
      <c r="BD13" s="47">
        <f>IFERROR(BB13*(1+BD14),"na")</f>
        <v>18040.179110625006</v>
      </c>
      <c r="BE13" s="16">
        <f>BA13+BB13+BD13</f>
        <v>51584.276323125014</v>
      </c>
      <c r="BF13" s="47">
        <f>IFERROR(BD13*(1+BF14),"na")</f>
        <v>18942.188066156257</v>
      </c>
      <c r="BG13" s="16">
        <f>BD13+BF13</f>
        <v>36982.367176781263</v>
      </c>
      <c r="BH13" s="62">
        <f>BA13+BB13+BD13+BF13</f>
        <v>70526.464389281275</v>
      </c>
      <c r="BI13" s="47">
        <f>IFERROR(BF13*(1+BI14),"na")</f>
        <v>19889.297469464072</v>
      </c>
      <c r="BJ13" s="47">
        <f>IFERROR(BI13*(1+BJ14),"na")</f>
        <v>20883.762342937276</v>
      </c>
      <c r="BK13" s="16">
        <f>BI13+BJ13</f>
        <v>40773.059812401349</v>
      </c>
      <c r="BL13" s="47">
        <f>IFERROR(BJ13*(1+BL14),"na")</f>
        <v>21927.950460084139</v>
      </c>
      <c r="BM13" s="16">
        <f>BI13+BJ13+BL13</f>
        <v>62701.010272485488</v>
      </c>
      <c r="BN13" s="47">
        <f>IFERROR(BL13*(1+BN14),"na")</f>
        <v>23024.347983088348</v>
      </c>
      <c r="BO13" s="16">
        <f>BL13+BN13</f>
        <v>44952.298443172491</v>
      </c>
      <c r="BP13" s="62">
        <f>BI13+BJ13+BL13+BN13</f>
        <v>85725.358255573839</v>
      </c>
      <c r="BQ13" s="47">
        <f>IFERROR(BN13*(1+BQ14),"na")</f>
        <v>24175.565382242767</v>
      </c>
      <c r="BR13" s="47">
        <f>IFERROR(BQ13*(1+BR14),"na")</f>
        <v>25384.343651354906</v>
      </c>
      <c r="BS13" s="16">
        <f>BQ13+BR13</f>
        <v>49559.909033597673</v>
      </c>
      <c r="BT13" s="47">
        <f>IFERROR(BR13*(1+BT14),"na")</f>
        <v>26653.560833922653</v>
      </c>
      <c r="BU13" s="16">
        <f>BQ13+BR13+BT13</f>
        <v>76213.469867520325</v>
      </c>
      <c r="BV13" s="47">
        <f>IFERROR(BT13*(1+BV14),"na")</f>
        <v>27986.238875618787</v>
      </c>
      <c r="BW13" s="16">
        <f>BT13+BV13</f>
        <v>54639.799709541439</v>
      </c>
      <c r="BX13" s="62">
        <f>BQ13+BR13+BT13+BV13</f>
        <v>104199.70874313911</v>
      </c>
      <c r="BY13" s="47">
        <f>IFERROR(BV13*(1+BY14),"na")</f>
        <v>29385.550819399727</v>
      </c>
      <c r="BZ13" s="47">
        <f>IFERROR(BY13*(1+BZ14),"na")</f>
        <v>30854.828360369713</v>
      </c>
      <c r="CA13" s="16">
        <f>BY13+BZ13</f>
        <v>60240.379179769443</v>
      </c>
      <c r="CB13" s="47">
        <f>IFERROR(BZ13*(1+CB14),"na")</f>
        <v>32397.569778388199</v>
      </c>
      <c r="CC13" s="16">
        <f>BY13+BZ13+CB13</f>
        <v>92637.948958157649</v>
      </c>
      <c r="CD13" s="47">
        <f>IFERROR(CB13*(1+CD14),"na")</f>
        <v>34017.448267307613</v>
      </c>
      <c r="CE13" s="16">
        <f>CB13+CD13</f>
        <v>66415.018045695819</v>
      </c>
      <c r="CF13" s="62">
        <f>BY13+BZ13+CB13+CD13</f>
        <v>126655.39722546526</v>
      </c>
      <c r="CG13" s="47">
        <f>IFERROR(CD13*(1+CG14),"na")</f>
        <v>35718.320680672994</v>
      </c>
      <c r="CH13" s="47">
        <f>IFERROR(CG13*(1+CH14),"na")</f>
        <v>37504.236714706647</v>
      </c>
      <c r="CI13" s="16">
        <f>CG13+CH13</f>
        <v>73222.557395379641</v>
      </c>
      <c r="CJ13" s="47">
        <f>IFERROR(CH13*(1+CJ14),"na")</f>
        <v>39379.448550441979</v>
      </c>
      <c r="CK13" s="16">
        <f>CG13+CH13+CJ13</f>
        <v>112602.00594582161</v>
      </c>
      <c r="CL13" s="47">
        <f>IFERROR(CJ13*(1+CL14),"na")</f>
        <v>41348.420977964081</v>
      </c>
      <c r="CM13" s="16">
        <f>CJ13+CL13</f>
        <v>80727.869528406067</v>
      </c>
      <c r="CN13" s="62">
        <f>CG13+CH13+CJ13+CL13</f>
        <v>153950.42692378571</v>
      </c>
      <c r="CO13" s="47">
        <f>IFERROR(CL13*(1+CO14),"na")</f>
        <v>43415.842026862287</v>
      </c>
      <c r="CP13" s="47">
        <f>IFERROR(CO13*(1+CP14),"na")</f>
        <v>45586.634128205405</v>
      </c>
      <c r="CQ13" s="16">
        <f>CO13+CP13</f>
        <v>89002.476155067692</v>
      </c>
      <c r="CR13" s="47">
        <f>IFERROR(CP13*(1+CR14),"na")</f>
        <v>47865.965834615679</v>
      </c>
      <c r="CS13" s="16">
        <f>CO13+CP13+CR13</f>
        <v>136868.44198968337</v>
      </c>
      <c r="CT13" s="47">
        <f>IFERROR(CR13*(1+CT14),"na")</f>
        <v>50259.264126346468</v>
      </c>
      <c r="CU13" s="16">
        <f>CR13+CT13</f>
        <v>98125.22996096214</v>
      </c>
      <c r="CV13" s="62">
        <f>CO13+CP13+CR13+CT13</f>
        <v>187127.70611602985</v>
      </c>
      <c r="CW13" s="47">
        <f>IFERROR(CT13*(1+CW14),"na")</f>
        <v>52772.227332663795</v>
      </c>
      <c r="CX13" s="47">
        <f>IFERROR(CW13*(1+CX14),"na")</f>
        <v>55410.83869929699</v>
      </c>
      <c r="CY13" s="16">
        <f>CW13+CX13</f>
        <v>108183.06603196079</v>
      </c>
      <c r="CZ13" s="47">
        <f>IFERROR(CX13*(1+CZ14),"na")</f>
        <v>58181.380634261841</v>
      </c>
      <c r="DA13" s="16">
        <f>CW13+CX13+CZ13</f>
        <v>166364.44666622262</v>
      </c>
      <c r="DB13" s="47">
        <f>IFERROR(CZ13*(1+DB14),"na")</f>
        <v>61090.449665974935</v>
      </c>
      <c r="DC13" s="16">
        <f>CZ13+DB13</f>
        <v>119271.83030023678</v>
      </c>
      <c r="DD13" s="62">
        <f>CW13+CX13+CZ13+DB13</f>
        <v>227454.89633219756</v>
      </c>
      <c r="DE13" s="47">
        <f>IFERROR(DB13*(1+DE14),"na")</f>
        <v>64144.972149273686</v>
      </c>
      <c r="DF13" s="47">
        <f>IFERROR(DE13*(1+DF14),"na")</f>
        <v>67352.22075673737</v>
      </c>
      <c r="DG13" s="16">
        <f>DE13+DF13</f>
        <v>131497.19290601107</v>
      </c>
      <c r="DH13" s="47">
        <f>IFERROR(DF13*(1+DH14),"na")</f>
        <v>70719.831794574246</v>
      </c>
      <c r="DI13" s="16">
        <f>DE13+DF13+DH13</f>
        <v>202217.02470058532</v>
      </c>
      <c r="DJ13" s="47">
        <f>IFERROR(DH13*(1+DJ14),"na")</f>
        <v>74255.823384302959</v>
      </c>
      <c r="DK13" s="16">
        <f>DH13+DJ13</f>
        <v>144975.6551788772</v>
      </c>
      <c r="DL13" s="62">
        <f>DE13+DF13+DH13+DJ13</f>
        <v>276472.8480848883</v>
      </c>
      <c r="DM13" s="47">
        <f>IFERROR(DJ13*(1+DM14),"na")</f>
        <v>77968.614553518113</v>
      </c>
      <c r="DN13" s="47">
        <f>IFERROR(DM13*(1+DN14),"na")</f>
        <v>81867.045281194019</v>
      </c>
      <c r="DO13" s="16">
        <f>DM13+DN13</f>
        <v>159835.65983471213</v>
      </c>
      <c r="DP13" s="47">
        <f>IFERROR(DN13*(1+DP14),"na")</f>
        <v>85960.397545253727</v>
      </c>
      <c r="DQ13" s="16">
        <f>DM13+DN13+DP13</f>
        <v>245796.05737996585</v>
      </c>
      <c r="DR13" s="47">
        <f>IFERROR(DP13*(1+DR14),"na")</f>
        <v>90258.417422516417</v>
      </c>
      <c r="DS13" s="16">
        <f>DP13+DR13</f>
        <v>176218.81496777013</v>
      </c>
      <c r="DT13" s="62">
        <f>DM13+DN13+DP13+DR13</f>
        <v>336054.47480248229</v>
      </c>
    </row>
    <row r="14" spans="2:133" ht="14.4" x14ac:dyDescent="0.3">
      <c r="B14" s="41" t="s">
        <v>194</v>
      </c>
      <c r="C14" s="41" t="s">
        <v>58</v>
      </c>
      <c r="D14" s="41"/>
      <c r="E14" s="69" t="str">
        <f>IFERROR(E13/B13-1,"na")</f>
        <v>na</v>
      </c>
      <c r="F14" s="13" t="str">
        <f>IFERROR(F13/D13-1,"na")</f>
        <v>na</v>
      </c>
      <c r="H14" s="13">
        <f>IFERROR(H13/F13-1,"na")</f>
        <v>0.22431238565031486</v>
      </c>
      <c r="J14" s="13">
        <f>IFERROR(J13/H13-1,"na")</f>
        <v>0.38419749009247051</v>
      </c>
      <c r="L14" s="50"/>
      <c r="M14" s="69">
        <f>IFERROR(M13/J13-1,"na")</f>
        <v>-0.3886218044305535</v>
      </c>
      <c r="N14" s="13">
        <f>IFERROR(N13/M13-1,"na")</f>
        <v>0.1237268292682927</v>
      </c>
      <c r="P14" s="13">
        <f>IFERROR(P13/N13-1,"na")</f>
        <v>7.4820718515045792E-2</v>
      </c>
      <c r="R14" s="13">
        <f>IFERROR(R13/P13-1,"na")</f>
        <v>1.4127625201938665E-2</v>
      </c>
      <c r="T14" s="50"/>
      <c r="U14" s="69">
        <f>IFERROR(U13/R13-1,"na")</f>
        <v>1.3835235645047073E-2</v>
      </c>
      <c r="V14" s="13">
        <f>IFERROR(V13/U13-1,"na")</f>
        <v>-0.1532690162311644</v>
      </c>
      <c r="X14" s="13">
        <f>IFERROR(X13/V13-1,"na")</f>
        <v>4.8331276617460173E-2</v>
      </c>
      <c r="Z14" s="13">
        <f>IFERROR(Z13/X13-1,"na")</f>
        <v>0.26431593294744471</v>
      </c>
      <c r="AB14" s="50"/>
      <c r="AC14" s="69">
        <f>IFERROR(AC13/Z13-1,"na")</f>
        <v>-0.18586629331466575</v>
      </c>
      <c r="AD14" s="13">
        <f>IFERROR(AD13/AC13-1,"na")</f>
        <v>-4.0817203931246104E-2</v>
      </c>
      <c r="AF14" s="13">
        <f>IFERROR(AF13/AD13-1,"na")</f>
        <v>0.16694456397016633</v>
      </c>
      <c r="AH14" s="13">
        <f>IFERROR(AH13/AF13-1,"na")</f>
        <v>3.4330708661417297E-2</v>
      </c>
      <c r="AJ14" s="50"/>
      <c r="AK14" s="69">
        <f>IFERROR(AK13/AH13-1,"na")</f>
        <v>-0.19013101215056005</v>
      </c>
      <c r="AL14" s="13">
        <f>IFERROR(AL13/AK13-1,"na")</f>
        <v>3.1363486299108567E-2</v>
      </c>
      <c r="AN14" s="13">
        <f>IFERROR(AN13/AL13-1,"na")</f>
        <v>5.5484421681604168E-3</v>
      </c>
      <c r="AP14" s="13">
        <f>IFERROR(AP13/AN13-1,"na")</f>
        <v>0.12003041878890786</v>
      </c>
      <c r="AR14" s="50"/>
      <c r="AS14" s="69">
        <f>IFERROR(AS13/AP13-1,"na")</f>
        <v>1.9429663198117675E-2</v>
      </c>
      <c r="AT14" s="13">
        <f>IFERROR(AT13/AS13-1,"na")</f>
        <v>0.15137504549925263</v>
      </c>
      <c r="AV14" s="13">
        <f>IFERROR(AV13/AT13-1,"na")</f>
        <v>-1.6950406607967317E-3</v>
      </c>
      <c r="AX14" s="44">
        <v>0.05</v>
      </c>
      <c r="AZ14" s="50"/>
      <c r="BA14" s="44">
        <v>0.05</v>
      </c>
      <c r="BB14" s="44">
        <v>0.05</v>
      </c>
      <c r="BD14" s="44">
        <v>0.05</v>
      </c>
      <c r="BF14" s="44">
        <v>0.05</v>
      </c>
      <c r="BH14" s="50"/>
      <c r="BI14" s="44">
        <v>0.05</v>
      </c>
      <c r="BJ14" s="44">
        <v>0.05</v>
      </c>
      <c r="BL14" s="44">
        <v>0.05</v>
      </c>
      <c r="BN14" s="44">
        <v>0.05</v>
      </c>
      <c r="BP14" s="50"/>
      <c r="BQ14" s="44">
        <v>0.05</v>
      </c>
      <c r="BR14" s="44">
        <v>0.05</v>
      </c>
      <c r="BT14" s="44">
        <v>0.05</v>
      </c>
      <c r="BV14" s="44">
        <v>0.05</v>
      </c>
      <c r="BX14" s="50"/>
      <c r="BY14" s="44">
        <v>0.05</v>
      </c>
      <c r="BZ14" s="44">
        <v>0.05</v>
      </c>
      <c r="CB14" s="44">
        <v>0.05</v>
      </c>
      <c r="CD14" s="44">
        <v>0.05</v>
      </c>
      <c r="CF14" s="50"/>
      <c r="CG14" s="44">
        <v>0.05</v>
      </c>
      <c r="CH14" s="44">
        <v>0.05</v>
      </c>
      <c r="CJ14" s="44">
        <v>0.05</v>
      </c>
      <c r="CL14" s="44">
        <v>0.05</v>
      </c>
      <c r="CN14" s="50"/>
      <c r="CO14" s="44">
        <v>0.05</v>
      </c>
      <c r="CP14" s="44">
        <v>0.05</v>
      </c>
      <c r="CR14" s="44">
        <v>0.05</v>
      </c>
      <c r="CT14" s="44">
        <v>0.05</v>
      </c>
      <c r="CV14" s="50"/>
      <c r="CW14" s="44">
        <v>0.05</v>
      </c>
      <c r="CX14" s="44">
        <v>0.05</v>
      </c>
      <c r="CZ14" s="44">
        <v>0.05</v>
      </c>
      <c r="DB14" s="44">
        <v>0.05</v>
      </c>
      <c r="DD14" s="50"/>
      <c r="DE14" s="44">
        <v>0.05</v>
      </c>
      <c r="DF14" s="44">
        <v>0.05</v>
      </c>
      <c r="DH14" s="44">
        <v>0.05</v>
      </c>
      <c r="DJ14" s="44">
        <v>0.05</v>
      </c>
      <c r="DL14" s="50"/>
      <c r="DM14" s="44">
        <v>0.05</v>
      </c>
      <c r="DN14" s="44">
        <v>0.05</v>
      </c>
      <c r="DP14" s="44">
        <v>0.05</v>
      </c>
      <c r="DR14" s="44">
        <v>0.05</v>
      </c>
      <c r="DT14" s="50"/>
    </row>
    <row r="15" spans="2:133" ht="14.4" x14ac:dyDescent="0.3">
      <c r="B15" s="41" t="s">
        <v>195</v>
      </c>
      <c r="C15" s="41" t="s">
        <v>58</v>
      </c>
      <c r="D15" s="41"/>
      <c r="E15" s="49"/>
      <c r="G15" s="13" t="str">
        <f>IFERROR(G13/C13-1,"na")</f>
        <v>na</v>
      </c>
      <c r="I15" s="13" t="str">
        <f>IFERROR(I13/A13-1,"na")</f>
        <v>na</v>
      </c>
      <c r="K15" s="13">
        <f>IFERROR(K13/G13-1,"na")</f>
        <v>0.58880036972644656</v>
      </c>
      <c r="L15" s="50"/>
      <c r="M15" s="49"/>
      <c r="O15" s="13">
        <f>IFERROR(O13/K13-1,"na")</f>
        <v>-0.24618559842645116</v>
      </c>
      <c r="Q15" s="13">
        <f>IFERROR(Q13/I13-1,"na")</f>
        <v>0.12746470502780016</v>
      </c>
      <c r="S15" s="13">
        <f>IFERROR(S13/O13-1,"na")</f>
        <v>0.14547367260499255</v>
      </c>
      <c r="T15" s="50"/>
      <c r="U15" s="49"/>
      <c r="W15" s="13">
        <f>IFERROR(W13/S13-1,"na")</f>
        <v>-5.7293191470589311E-2</v>
      </c>
      <c r="Y15" s="13">
        <f>IFERROR(Y13/Q13-1,"na")</f>
        <v>1.9230881862001725E-2</v>
      </c>
      <c r="AA15" s="13">
        <f>IFERROR(AA13/W13-1,"na")</f>
        <v>8.8372053449500498E-2</v>
      </c>
      <c r="AB15" s="50"/>
      <c r="AC15" s="49"/>
      <c r="AE15" s="13">
        <f>IFERROR(AE13/AA13-1,"na")</f>
        <v>-0.10938648196500889</v>
      </c>
      <c r="AG15" s="13">
        <f>IFERROR(AG13/Y13-1,"na")</f>
        <v>2.8665503995127128E-2</v>
      </c>
      <c r="AI15" s="13">
        <f>IFERROR(AI13/AE13-1,"na")</f>
        <v>0.16224638030993943</v>
      </c>
      <c r="AJ15" s="50"/>
      <c r="AK15" s="49"/>
      <c r="AM15" s="13">
        <f>IFERROR(AM13/AI13-1,"na")</f>
        <v>-0.16354944320460396</v>
      </c>
      <c r="AO15" s="13">
        <f>IFERROR(AO13/AG13-1,"na")</f>
        <v>-6.5442174590672142E-2</v>
      </c>
      <c r="AQ15" s="13">
        <f>IFERROR(AQ13/AM13-1,"na")</f>
        <v>8.2353684742763278E-2</v>
      </c>
      <c r="AR15" s="50"/>
      <c r="AS15" s="49"/>
      <c r="AU15" s="13">
        <f>IFERROR(AU13/AQ13-1,"na")</f>
        <v>0.15867361835245042</v>
      </c>
      <c r="AW15" s="13">
        <f>IFERROR(AW13/AO13-1,"na")</f>
        <v>0.27380183863524965</v>
      </c>
      <c r="AY15" s="13">
        <f>IFERROR(AY13/AU13-1,"na")</f>
        <v>9.5261382617210177E-2</v>
      </c>
      <c r="AZ15" s="50"/>
      <c r="BA15" s="49"/>
      <c r="BC15" s="13">
        <f>IFERROR(BC13/AY13-1,"na")</f>
        <v>0.10250000000000026</v>
      </c>
      <c r="BE15" s="13">
        <f>IFERROR(BE13/AW13-1,"na")</f>
        <v>0.21030471724259736</v>
      </c>
      <c r="BG15" s="13">
        <f>IFERROR(BG13/BC13-1,"na")</f>
        <v>0.10250000000000004</v>
      </c>
      <c r="BH15" s="50"/>
      <c r="BI15" s="49"/>
      <c r="BK15" s="13">
        <f>IFERROR(BK13/BG13-1,"na")</f>
        <v>0.10250000000000026</v>
      </c>
      <c r="BM15" s="13">
        <f>IFERROR(BM13/BE13-1,"na")</f>
        <v>0.21550625000000023</v>
      </c>
      <c r="BO15" s="13">
        <f>IFERROR(BO13/BK13-1,"na")</f>
        <v>0.10250000000000004</v>
      </c>
      <c r="BP15" s="50"/>
      <c r="BQ15" s="49"/>
      <c r="BS15" s="13">
        <f>IFERROR(BS13/BO13-1,"na")</f>
        <v>0.10250000000000004</v>
      </c>
      <c r="BU15" s="13">
        <f>IFERROR(BU13/BM13-1,"na")</f>
        <v>0.21550625000000023</v>
      </c>
      <c r="BW15" s="13">
        <f>IFERROR(BW13/BS13-1,"na")</f>
        <v>0.10250000000000004</v>
      </c>
      <c r="BX15" s="50"/>
      <c r="BY15" s="49"/>
      <c r="CA15" s="13">
        <f>IFERROR(CA13/BW13-1,"na")</f>
        <v>0.10250000000000004</v>
      </c>
      <c r="CC15" s="13">
        <f>IFERROR(CC13/BU13-1,"na")</f>
        <v>0.21550625000000023</v>
      </c>
      <c r="CE15" s="13">
        <f>IFERROR(CE13/CA13-1,"na")</f>
        <v>0.10250000000000004</v>
      </c>
      <c r="CF15" s="50"/>
      <c r="CG15" s="49"/>
      <c r="CI15" s="13">
        <f>IFERROR(CI13/CE13-1,"na")</f>
        <v>0.10250000000000004</v>
      </c>
      <c r="CK15" s="13">
        <f>IFERROR(CK13/CC13-1,"na")</f>
        <v>0.21550625000000001</v>
      </c>
      <c r="CM15" s="13">
        <f>IFERROR(CM13/CI13-1,"na")</f>
        <v>0.10250000000000026</v>
      </c>
      <c r="CN15" s="50"/>
      <c r="CO15" s="49"/>
      <c r="CQ15" s="13">
        <f>IFERROR(CQ13/CM13-1,"na")</f>
        <v>0.10250000000000004</v>
      </c>
      <c r="CS15" s="13">
        <f>IFERROR(CS13/CK13-1,"na")</f>
        <v>0.21550625000000045</v>
      </c>
      <c r="CU15" s="13">
        <f>IFERROR(CU13/CQ13-1,"na")</f>
        <v>0.10250000000000004</v>
      </c>
      <c r="CV15" s="50"/>
      <c r="CW15" s="49"/>
      <c r="CY15" s="13">
        <f>IFERROR(CY13/CU13-1,"na")</f>
        <v>0.10250000000000026</v>
      </c>
      <c r="DA15" s="13">
        <f>IFERROR(DA13/CS13-1,"na")</f>
        <v>0.21550625000000023</v>
      </c>
      <c r="DC15" s="13">
        <f>IFERROR(DC13/CY13-1,"na")</f>
        <v>0.10250000000000004</v>
      </c>
      <c r="DD15" s="50"/>
      <c r="DE15" s="49"/>
      <c r="DG15" s="13">
        <f>IFERROR(DG13/DC13-1,"na")</f>
        <v>0.10250000000000026</v>
      </c>
      <c r="DI15" s="13">
        <f>IFERROR(DI13/DA13-1,"na")</f>
        <v>0.21550625000000045</v>
      </c>
      <c r="DK15" s="13">
        <f>IFERROR(DK13/DG13-1,"na")</f>
        <v>0.10250000000000004</v>
      </c>
      <c r="DL15" s="50"/>
      <c r="DM15" s="49"/>
      <c r="DO15" s="13">
        <f>IFERROR(DO13/DK13-1,"na")</f>
        <v>0.10250000000000004</v>
      </c>
      <c r="DQ15" s="13">
        <f>IFERROR(DQ13/DI13-1,"na")</f>
        <v>0.21550625000000001</v>
      </c>
      <c r="DS15" s="13">
        <f>IFERROR(DS13/DO13-1,"na")</f>
        <v>0.10250000000000004</v>
      </c>
      <c r="DT15" s="50"/>
    </row>
    <row r="16" spans="2:133" s="13" customFormat="1" ht="14.4" x14ac:dyDescent="0.3">
      <c r="B16" s="41" t="s">
        <v>196</v>
      </c>
      <c r="C16" s="41" t="s">
        <v>58</v>
      </c>
      <c r="D16" s="41"/>
      <c r="E16" s="69"/>
      <c r="M16" s="69"/>
      <c r="T16" s="13">
        <f>IFERROR(T13/L13-1,"na")</f>
        <v>-7.4362952415362171E-3</v>
      </c>
      <c r="U16" s="69"/>
      <c r="AB16" s="13">
        <f>IFERROR(AB13/T13-1,"na")</f>
        <v>5.1105815245668929E-2</v>
      </c>
      <c r="AC16" s="69"/>
      <c r="AJ16" s="13">
        <f>IFERROR(AJ13/AB13-1,"na")</f>
        <v>3.6076667501869775E-3</v>
      </c>
      <c r="AK16" s="69"/>
      <c r="AR16" s="13">
        <f>IFERROR(AR13/AJ13-1,"na")</f>
        <v>-6.3758702579820081E-2</v>
      </c>
      <c r="AS16" s="69"/>
      <c r="AZ16" s="13">
        <f>IFERROR(AZ13/AR13-1,"na")</f>
        <v>0.26186830363917801</v>
      </c>
      <c r="BA16" s="69"/>
      <c r="BH16" s="13">
        <f>IFERROR(BH13/AZ13-1,"na")</f>
        <v>0.21169738122079473</v>
      </c>
      <c r="BI16" s="69"/>
      <c r="BP16" s="13">
        <f>IFERROR(BP13/BH13-1,"na")</f>
        <v>0.21550625000000023</v>
      </c>
      <c r="BQ16" s="69"/>
      <c r="BX16" s="13">
        <f>IFERROR(BX13/BP13-1,"na")</f>
        <v>0.21550625000000023</v>
      </c>
      <c r="BY16" s="69"/>
      <c r="CF16" s="13">
        <f>IFERROR(CF13/BX13-1,"na")</f>
        <v>0.21550625000000023</v>
      </c>
      <c r="CG16" s="69"/>
      <c r="CN16" s="13">
        <f>IFERROR(CN13/CF13-1,"na")</f>
        <v>0.21550625000000023</v>
      </c>
      <c r="CO16" s="69"/>
      <c r="CV16" s="13">
        <f>IFERROR(CV13/CN13-1,"na")</f>
        <v>0.21550625000000023</v>
      </c>
      <c r="CW16" s="69"/>
      <c r="DD16" s="13">
        <f>IFERROR(DD13/CV13-1,"na")</f>
        <v>0.21550625000000023</v>
      </c>
      <c r="DE16" s="69"/>
      <c r="DL16" s="13">
        <f>IFERROR(DL13/DD13-1,"na")</f>
        <v>0.21550625000000045</v>
      </c>
      <c r="DM16" s="69"/>
      <c r="DT16" s="13">
        <f>IFERROR(DT13/DL13-1,"na")</f>
        <v>0.21550625000000001</v>
      </c>
    </row>
    <row r="17" spans="2:124" x14ac:dyDescent="0.25">
      <c r="B17" s="10" t="s">
        <v>23</v>
      </c>
      <c r="C17" s="10" t="s">
        <v>57</v>
      </c>
      <c r="E17" s="66">
        <f t="shared" ref="E17" si="0">E19+E21+E23</f>
        <v>6425.3</v>
      </c>
      <c r="F17" s="15">
        <f t="shared" ref="F17" si="1">F19+F21+F23</f>
        <v>7324.8</v>
      </c>
      <c r="G17" s="15">
        <f t="shared" ref="G17" si="2">G19+G21+G23</f>
        <v>13750.1</v>
      </c>
      <c r="H17" s="15">
        <f t="shared" ref="H17:AX17" si="3">H19+H21+H23</f>
        <v>8793.5</v>
      </c>
      <c r="I17" s="15">
        <f t="shared" ref="I17" si="4">I19+I21+I23</f>
        <v>22543.599999999999</v>
      </c>
      <c r="J17" s="15">
        <f t="shared" si="3"/>
        <v>12359.2</v>
      </c>
      <c r="K17" s="15">
        <f t="shared" si="3"/>
        <v>21152.7</v>
      </c>
      <c r="L17" s="58">
        <f t="shared" si="3"/>
        <v>34902.800000000003</v>
      </c>
      <c r="M17" s="66">
        <f t="shared" si="3"/>
        <v>6964.5999999999995</v>
      </c>
      <c r="N17" s="66">
        <f t="shared" si="3"/>
        <v>8207.2999999999993</v>
      </c>
      <c r="O17" s="15">
        <f t="shared" si="3"/>
        <v>15171.900000000001</v>
      </c>
      <c r="P17" s="15">
        <f t="shared" si="3"/>
        <v>8810</v>
      </c>
      <c r="Q17" s="15">
        <f t="shared" si="3"/>
        <v>23981.899999999998</v>
      </c>
      <c r="R17" s="15">
        <f t="shared" si="3"/>
        <v>8230</v>
      </c>
      <c r="S17" s="15">
        <f t="shared" si="3"/>
        <v>17040</v>
      </c>
      <c r="T17" s="58">
        <f t="shared" si="3"/>
        <v>32211.9</v>
      </c>
      <c r="U17" s="66">
        <f t="shared" si="3"/>
        <v>8769.5</v>
      </c>
      <c r="V17" s="66">
        <f t="shared" si="3"/>
        <v>7721.7</v>
      </c>
      <c r="W17" s="15">
        <f t="shared" si="3"/>
        <v>16491.2</v>
      </c>
      <c r="X17" s="15">
        <f t="shared" si="3"/>
        <v>8062.2999999999993</v>
      </c>
      <c r="Y17" s="15">
        <f t="shared" si="3"/>
        <v>24553.5</v>
      </c>
      <c r="Z17" s="15">
        <f t="shared" si="3"/>
        <v>10912.199999999999</v>
      </c>
      <c r="AA17" s="15">
        <f t="shared" si="3"/>
        <v>18974.5</v>
      </c>
      <c r="AB17" s="58">
        <f t="shared" si="3"/>
        <v>35465.699999999997</v>
      </c>
      <c r="AC17" s="66">
        <f t="shared" si="3"/>
        <v>8477.7999999999993</v>
      </c>
      <c r="AD17" s="66">
        <f t="shared" si="3"/>
        <v>7990.9999999999991</v>
      </c>
      <c r="AE17" s="15">
        <f t="shared" si="3"/>
        <v>16468.8</v>
      </c>
      <c r="AF17" s="15">
        <f t="shared" si="3"/>
        <v>9321.9000000000015</v>
      </c>
      <c r="AG17" s="15">
        <f t="shared" si="3"/>
        <v>25790.7</v>
      </c>
      <c r="AH17" s="15">
        <f>AH19+AH21+AH23</f>
        <v>10033.6</v>
      </c>
      <c r="AI17" s="15">
        <f t="shared" si="3"/>
        <v>19355.499999999996</v>
      </c>
      <c r="AJ17" s="58">
        <f t="shared" si="3"/>
        <v>35824.299999999996</v>
      </c>
      <c r="AK17" s="66">
        <f t="shared" si="3"/>
        <v>7756.7000000000007</v>
      </c>
      <c r="AL17" s="66">
        <f t="shared" si="3"/>
        <v>8150.7</v>
      </c>
      <c r="AM17" s="15">
        <f t="shared" si="3"/>
        <v>15907.399999999998</v>
      </c>
      <c r="AN17" s="15">
        <f t="shared" si="3"/>
        <v>7954.2999999999993</v>
      </c>
      <c r="AO17" s="15">
        <f t="shared" si="3"/>
        <v>23861.7</v>
      </c>
      <c r="AP17" s="15">
        <f t="shared" si="3"/>
        <v>9864.1999999999989</v>
      </c>
      <c r="AQ17" s="15">
        <f t="shared" si="3"/>
        <v>17818.5</v>
      </c>
      <c r="AR17" s="58">
        <f t="shared" si="3"/>
        <v>33725.9</v>
      </c>
      <c r="AS17" s="66">
        <f t="shared" si="3"/>
        <v>9731.1999999999989</v>
      </c>
      <c r="AT17" s="66">
        <f t="shared" si="3"/>
        <v>11691.5</v>
      </c>
      <c r="AU17" s="15">
        <f t="shared" si="3"/>
        <v>21422.699999999997</v>
      </c>
      <c r="AV17" s="15">
        <f t="shared" si="3"/>
        <v>11221.900000000001</v>
      </c>
      <c r="AW17" s="15">
        <f t="shared" si="3"/>
        <v>32644.599999999995</v>
      </c>
      <c r="AX17" s="48">
        <f t="shared" si="3"/>
        <v>10004.789970000002</v>
      </c>
      <c r="AY17" s="15">
        <f>AY19+AY21+AY23</f>
        <v>21226.689970000003</v>
      </c>
      <c r="AZ17" s="58">
        <f t="shared" ref="AZ17" si="5">AZ19+AZ21+AZ23</f>
        <v>42649.389969999997</v>
      </c>
      <c r="BA17" s="48">
        <f>BA19+BA21+BA23</f>
        <v>11454.081975000003</v>
      </c>
      <c r="BB17" s="48">
        <f>BB19+BB21+BB23</f>
        <v>12026.786073750005</v>
      </c>
      <c r="BC17" s="15">
        <f t="shared" ref="BC17:BF17" si="6">BC19+BC21+BC23</f>
        <v>23480.868048750006</v>
      </c>
      <c r="BD17" s="48">
        <f t="shared" si="6"/>
        <v>12628.125377437505</v>
      </c>
      <c r="BE17" s="15">
        <f t="shared" si="6"/>
        <v>36108.993426187517</v>
      </c>
      <c r="BF17" s="48">
        <f t="shared" si="6"/>
        <v>13259.531646309382</v>
      </c>
      <c r="BG17" s="15">
        <f>BG19+BG21+BG23</f>
        <v>25887.657023746884</v>
      </c>
      <c r="BH17" s="58">
        <f t="shared" ref="BH17" si="7">BH19+BH21+BH23</f>
        <v>49368.525072496894</v>
      </c>
      <c r="BI17" s="48">
        <f>BI19+BI21+BI23</f>
        <v>13922.508228624851</v>
      </c>
      <c r="BJ17" s="48">
        <f>BJ19+BJ21+BJ23</f>
        <v>14618.633640056094</v>
      </c>
      <c r="BK17" s="15">
        <f t="shared" ref="BK17:BN17" si="8">BK19+BK21+BK23</f>
        <v>28541.141868680941</v>
      </c>
      <c r="BL17" s="48">
        <f t="shared" si="8"/>
        <v>15349.565322058899</v>
      </c>
      <c r="BM17" s="15">
        <f t="shared" si="8"/>
        <v>43890.707190739842</v>
      </c>
      <c r="BN17" s="48">
        <f t="shared" si="8"/>
        <v>16117.043588161845</v>
      </c>
      <c r="BO17" s="15">
        <f>BO19+BO21+BO23</f>
        <v>31466.608910220741</v>
      </c>
      <c r="BP17" s="58">
        <f t="shared" ref="BP17" si="9">BP19+BP21+BP23</f>
        <v>60007.750778901689</v>
      </c>
      <c r="BQ17" s="48">
        <f>BQ19+BQ21+BQ23</f>
        <v>16922.895767569938</v>
      </c>
      <c r="BR17" s="48">
        <f>BR19+BR21+BR23</f>
        <v>17769.040555948439</v>
      </c>
      <c r="BS17" s="15">
        <f t="shared" ref="BS17:BV17" si="10">BS19+BS21+BS23</f>
        <v>34691.93632351837</v>
      </c>
      <c r="BT17" s="48">
        <f t="shared" si="10"/>
        <v>18657.492583745858</v>
      </c>
      <c r="BU17" s="15">
        <f t="shared" si="10"/>
        <v>53349.428907264228</v>
      </c>
      <c r="BV17" s="48">
        <f t="shared" si="10"/>
        <v>19590.367212933153</v>
      </c>
      <c r="BW17" s="15">
        <f>BW19+BW21+BW23</f>
        <v>38247.859796679004</v>
      </c>
      <c r="BX17" s="58">
        <f t="shared" ref="BX17" si="11">BX19+BX21+BX23</f>
        <v>72939.796120197367</v>
      </c>
      <c r="BY17" s="48">
        <f>BY19+BY21+BY23</f>
        <v>20569.88557357981</v>
      </c>
      <c r="BZ17" s="48">
        <f>BZ19+BZ21+BZ23</f>
        <v>21598.3798522588</v>
      </c>
      <c r="CA17" s="15">
        <f t="shared" ref="CA17:CD17" si="12">CA19+CA21+CA23</f>
        <v>42168.265425838617</v>
      </c>
      <c r="CB17" s="48">
        <f t="shared" si="12"/>
        <v>22678.298844871741</v>
      </c>
      <c r="CC17" s="15">
        <f t="shared" si="12"/>
        <v>64846.564270710354</v>
      </c>
      <c r="CD17" s="48">
        <f t="shared" si="12"/>
        <v>23812.213787115332</v>
      </c>
      <c r="CE17" s="15">
        <f>CE19+CE21+CE23</f>
        <v>46490.512631987069</v>
      </c>
      <c r="CF17" s="58">
        <f t="shared" ref="CF17" si="13">CF19+CF21+CF23</f>
        <v>88658.778057825693</v>
      </c>
      <c r="CG17" s="48">
        <f>CG19+CG21+CG23</f>
        <v>25002.824476471098</v>
      </c>
      <c r="CH17" s="48">
        <f>CH19+CH21+CH23</f>
        <v>26252.965700294655</v>
      </c>
      <c r="CI17" s="15">
        <f t="shared" ref="CI17:CL17" si="14">CI19+CI21+CI23</f>
        <v>51255.790176765753</v>
      </c>
      <c r="CJ17" s="48">
        <f t="shared" si="14"/>
        <v>27565.613985309388</v>
      </c>
      <c r="CK17" s="15">
        <f t="shared" si="14"/>
        <v>78821.404162075138</v>
      </c>
      <c r="CL17" s="48">
        <f t="shared" si="14"/>
        <v>28943.894684574858</v>
      </c>
      <c r="CM17" s="15">
        <f>CM19+CM21+CM23</f>
        <v>56509.508669884242</v>
      </c>
      <c r="CN17" s="58">
        <f t="shared" ref="CN17" si="15">CN19+CN21+CN23</f>
        <v>107765.29884665</v>
      </c>
      <c r="CO17" s="48">
        <f>CO19+CO21+CO23</f>
        <v>30391.089418803604</v>
      </c>
      <c r="CP17" s="48">
        <f>CP19+CP21+CP23</f>
        <v>31910.643889743787</v>
      </c>
      <c r="CQ17" s="15">
        <f t="shared" ref="CQ17:CT17" si="16">CQ19+CQ21+CQ23</f>
        <v>62301.733308547387</v>
      </c>
      <c r="CR17" s="48">
        <f t="shared" si="16"/>
        <v>33506.176084230974</v>
      </c>
      <c r="CS17" s="15">
        <f t="shared" si="16"/>
        <v>95807.909392778369</v>
      </c>
      <c r="CT17" s="48">
        <f t="shared" si="16"/>
        <v>35181.48488844253</v>
      </c>
      <c r="CU17" s="15">
        <f>CU19+CU21+CU23</f>
        <v>68687.660972673504</v>
      </c>
      <c r="CV17" s="58">
        <f t="shared" ref="CV17" si="17">CV19+CV21+CV23</f>
        <v>130989.3942812209</v>
      </c>
      <c r="CW17" s="48">
        <f>CW19+CW21+CW23</f>
        <v>36940.559132864655</v>
      </c>
      <c r="CX17" s="48">
        <f>CX19+CX21+CX23</f>
        <v>38787.587089507899</v>
      </c>
      <c r="CY17" s="15">
        <f t="shared" ref="CY17:DB17" si="18">CY19+CY21+CY23</f>
        <v>75728.146222372554</v>
      </c>
      <c r="CZ17" s="48">
        <f t="shared" si="18"/>
        <v>40726.966443983292</v>
      </c>
      <c r="DA17" s="15">
        <f t="shared" si="18"/>
        <v>116455.11266635585</v>
      </c>
      <c r="DB17" s="48">
        <f t="shared" si="18"/>
        <v>42763.314766182455</v>
      </c>
      <c r="DC17" s="15">
        <f>DC19+DC21+DC23</f>
        <v>83490.281210165747</v>
      </c>
      <c r="DD17" s="58">
        <f t="shared" ref="DD17" si="19">DD19+DD21+DD23</f>
        <v>159218.42743253833</v>
      </c>
      <c r="DE17" s="48">
        <f>DE19+DE21+DE23</f>
        <v>44901.480504491577</v>
      </c>
      <c r="DF17" s="48">
        <f>DF19+DF21+DF23</f>
        <v>47146.554529716159</v>
      </c>
      <c r="DG17" s="15">
        <f t="shared" ref="DG17:DJ17" si="20">DG19+DG21+DG23</f>
        <v>92048.035034207744</v>
      </c>
      <c r="DH17" s="48">
        <f t="shared" si="20"/>
        <v>49503.882256201978</v>
      </c>
      <c r="DI17" s="15">
        <f t="shared" si="20"/>
        <v>141551.91729040971</v>
      </c>
      <c r="DJ17" s="48">
        <f t="shared" si="20"/>
        <v>51979.076369012073</v>
      </c>
      <c r="DK17" s="15">
        <f>DK19+DK21+DK23</f>
        <v>101482.95862521406</v>
      </c>
      <c r="DL17" s="58">
        <f t="shared" ref="DL17" si="21">DL19+DL21+DL23</f>
        <v>193530.9936594218</v>
      </c>
      <c r="DM17" s="48">
        <f>DM19+DM21+DM23</f>
        <v>54578.030187462682</v>
      </c>
      <c r="DN17" s="48">
        <f>DN19+DN21+DN23</f>
        <v>57306.931696835818</v>
      </c>
      <c r="DO17" s="15">
        <f t="shared" ref="DO17:DR17" si="22">DO19+DO21+DO23</f>
        <v>111884.96188429851</v>
      </c>
      <c r="DP17" s="48">
        <f t="shared" si="22"/>
        <v>60172.278281677616</v>
      </c>
      <c r="DQ17" s="15">
        <f t="shared" si="22"/>
        <v>172057.24016597611</v>
      </c>
      <c r="DR17" s="48">
        <f t="shared" si="22"/>
        <v>63180.892195761495</v>
      </c>
      <c r="DS17" s="15">
        <f>DS19+DS21+DS23</f>
        <v>123353.17047743913</v>
      </c>
      <c r="DT17" s="58">
        <f t="shared" ref="DT17" si="23">DT19+DT21+DT23</f>
        <v>235238.13236173763</v>
      </c>
    </row>
    <row r="18" spans="2:124" ht="14.4" x14ac:dyDescent="0.3">
      <c r="B18" s="41" t="s">
        <v>24</v>
      </c>
      <c r="C18" s="12" t="s">
        <v>58</v>
      </c>
      <c r="D18" s="12"/>
      <c r="E18" s="67">
        <f t="shared" ref="E18:AJ18" si="24">IFERROR(E17/E13,"na")</f>
        <v>0.77574945368056303</v>
      </c>
      <c r="F18" s="12">
        <f t="shared" si="24"/>
        <v>0.74040978883845998</v>
      </c>
      <c r="G18" s="12">
        <f t="shared" si="24"/>
        <v>0.75651422786593026</v>
      </c>
      <c r="H18" s="12">
        <f t="shared" si="24"/>
        <v>0.72601552179656537</v>
      </c>
      <c r="I18" s="12">
        <f t="shared" si="24"/>
        <v>0.74431780662713454</v>
      </c>
      <c r="J18" s="12">
        <f t="shared" si="24"/>
        <v>0.73718491655433216</v>
      </c>
      <c r="K18" s="12">
        <f t="shared" si="24"/>
        <v>0.73250015583120365</v>
      </c>
      <c r="L18" s="63">
        <f t="shared" si="24"/>
        <v>0.74177629481648355</v>
      </c>
      <c r="M18" s="67">
        <f t="shared" si="24"/>
        <v>0.67947317073170721</v>
      </c>
      <c r="N18" s="12">
        <f t="shared" si="24"/>
        <v>0.71255057213800754</v>
      </c>
      <c r="O18" s="12">
        <f t="shared" si="24"/>
        <v>0.69697540448911721</v>
      </c>
      <c r="P18" s="12">
        <f t="shared" si="24"/>
        <v>0.7116316639741519</v>
      </c>
      <c r="Q18" s="12">
        <f t="shared" si="24"/>
        <v>0.70228884684990711</v>
      </c>
      <c r="R18" s="12">
        <f t="shared" si="24"/>
        <v>0.65552095197890869</v>
      </c>
      <c r="S18" s="12">
        <f t="shared" si="24"/>
        <v>0.68337952027078508</v>
      </c>
      <c r="T18" s="63">
        <f t="shared" si="24"/>
        <v>0.68971652845314346</v>
      </c>
      <c r="U18" s="67">
        <f t="shared" si="24"/>
        <v>0.68896029414075388</v>
      </c>
      <c r="V18" s="12">
        <f t="shared" si="24"/>
        <v>0.71645156202158156</v>
      </c>
      <c r="W18" s="12">
        <f t="shared" si="24"/>
        <v>0.70156511233158769</v>
      </c>
      <c r="X18" s="12">
        <f t="shared" si="24"/>
        <v>0.71356628254828025</v>
      </c>
      <c r="Y18" s="12">
        <f t="shared" si="24"/>
        <v>0.70546101267350281</v>
      </c>
      <c r="Z18" s="12">
        <f t="shared" si="24"/>
        <v>0.76389219460973046</v>
      </c>
      <c r="AA18" s="12">
        <f t="shared" si="24"/>
        <v>0.74166653637486524</v>
      </c>
      <c r="AB18" s="63">
        <f t="shared" si="24"/>
        <v>0.72246429509939913</v>
      </c>
      <c r="AC18" s="67">
        <f t="shared" si="24"/>
        <v>0.72896585525240964</v>
      </c>
      <c r="AD18" s="12">
        <f t="shared" si="24"/>
        <v>0.71634753298909914</v>
      </c>
      <c r="AE18" s="12">
        <f t="shared" si="24"/>
        <v>0.72278813786202389</v>
      </c>
      <c r="AF18" s="12">
        <f t="shared" si="24"/>
        <v>0.71610524294219335</v>
      </c>
      <c r="AG18" s="12">
        <f t="shared" si="24"/>
        <v>0.72035829800070394</v>
      </c>
      <c r="AH18" s="12">
        <f t="shared" si="24"/>
        <v>0.74519473574760109</v>
      </c>
      <c r="AI18" s="12">
        <f t="shared" si="24"/>
        <v>0.73089544179231836</v>
      </c>
      <c r="AJ18" s="63">
        <f t="shared" si="24"/>
        <v>0.72714595977023155</v>
      </c>
      <c r="AK18" s="67">
        <f t="shared" ref="AK18:BP18" si="25">IFERROR(AK17/AK13,"na")</f>
        <v>0.71133670811782412</v>
      </c>
      <c r="AL18" s="12">
        <f t="shared" si="25"/>
        <v>0.72473858301323091</v>
      </c>
      <c r="AM18" s="12">
        <f t="shared" si="25"/>
        <v>0.71814110551311905</v>
      </c>
      <c r="AN18" s="12">
        <f t="shared" si="25"/>
        <v>0.70337259479343517</v>
      </c>
      <c r="AO18" s="12">
        <f t="shared" si="25"/>
        <v>0.71314958935552131</v>
      </c>
      <c r="AP18" s="12">
        <f t="shared" si="25"/>
        <v>0.77878132352244545</v>
      </c>
      <c r="AQ18" s="12">
        <f t="shared" si="25"/>
        <v>0.74321167883211681</v>
      </c>
      <c r="AR18" s="63">
        <f t="shared" si="25"/>
        <v>0.73117214227178717</v>
      </c>
      <c r="AS18" s="67">
        <f t="shared" si="25"/>
        <v>0.75363800407363513</v>
      </c>
      <c r="AT18" s="12">
        <f t="shared" si="25"/>
        <v>0.78641142403594566</v>
      </c>
      <c r="AU18" s="12">
        <f t="shared" si="25"/>
        <v>0.77117771570095606</v>
      </c>
      <c r="AV18" s="12">
        <f t="shared" si="25"/>
        <v>0.75610610644333198</v>
      </c>
      <c r="AW18" s="12">
        <f t="shared" si="25"/>
        <v>0.76592939144879624</v>
      </c>
      <c r="AX18" s="46">
        <f t="shared" si="25"/>
        <v>0.64200000000000002</v>
      </c>
      <c r="AY18" s="12">
        <f t="shared" si="25"/>
        <v>0.69766151533821075</v>
      </c>
      <c r="AZ18" s="63">
        <f t="shared" si="25"/>
        <v>0.73274840281327869</v>
      </c>
      <c r="BA18" s="46">
        <f t="shared" si="25"/>
        <v>0.70000000000000007</v>
      </c>
      <c r="BB18" s="46">
        <f t="shared" si="25"/>
        <v>0.70000000000000007</v>
      </c>
      <c r="BC18" s="12">
        <f t="shared" si="25"/>
        <v>0.7</v>
      </c>
      <c r="BD18" s="46">
        <f t="shared" si="25"/>
        <v>0.70000000000000007</v>
      </c>
      <c r="BE18" s="12">
        <f t="shared" si="25"/>
        <v>0.70000000000000018</v>
      </c>
      <c r="BF18" s="46">
        <f t="shared" si="25"/>
        <v>0.70000000000000007</v>
      </c>
      <c r="BG18" s="12">
        <f t="shared" si="25"/>
        <v>0.7</v>
      </c>
      <c r="BH18" s="63">
        <f t="shared" si="25"/>
        <v>0.70000000000000007</v>
      </c>
      <c r="BI18" s="46">
        <f t="shared" si="25"/>
        <v>0.7</v>
      </c>
      <c r="BJ18" s="46">
        <f t="shared" si="25"/>
        <v>0.70000000000000007</v>
      </c>
      <c r="BK18" s="12">
        <f t="shared" si="25"/>
        <v>0.7</v>
      </c>
      <c r="BL18" s="46">
        <f t="shared" si="25"/>
        <v>0.70000000000000007</v>
      </c>
      <c r="BM18" s="12">
        <f t="shared" si="25"/>
        <v>0.70000000000000007</v>
      </c>
      <c r="BN18" s="46">
        <f t="shared" si="25"/>
        <v>0.70000000000000007</v>
      </c>
      <c r="BO18" s="12">
        <f t="shared" si="25"/>
        <v>0.7</v>
      </c>
      <c r="BP18" s="63">
        <f t="shared" si="25"/>
        <v>0.70000000000000007</v>
      </c>
      <c r="BQ18" s="46">
        <f t="shared" ref="BQ18:CV18" si="26">IFERROR(BQ17/BQ13,"na")</f>
        <v>0.70000000000000007</v>
      </c>
      <c r="BR18" s="46">
        <f t="shared" si="26"/>
        <v>0.70000000000000018</v>
      </c>
      <c r="BS18" s="12">
        <f t="shared" si="26"/>
        <v>0.7</v>
      </c>
      <c r="BT18" s="46">
        <f t="shared" si="26"/>
        <v>0.70000000000000007</v>
      </c>
      <c r="BU18" s="12">
        <f t="shared" si="26"/>
        <v>0.7</v>
      </c>
      <c r="BV18" s="46">
        <f t="shared" si="26"/>
        <v>0.70000000000000007</v>
      </c>
      <c r="BW18" s="12">
        <f t="shared" si="26"/>
        <v>0.7</v>
      </c>
      <c r="BX18" s="63">
        <f t="shared" si="26"/>
        <v>0.69999999999999984</v>
      </c>
      <c r="BY18" s="46">
        <f t="shared" si="26"/>
        <v>0.70000000000000007</v>
      </c>
      <c r="BZ18" s="46">
        <f t="shared" si="26"/>
        <v>0.70000000000000007</v>
      </c>
      <c r="CA18" s="12">
        <f t="shared" si="26"/>
        <v>0.70000000000000007</v>
      </c>
      <c r="CB18" s="46">
        <f t="shared" si="26"/>
        <v>0.70000000000000007</v>
      </c>
      <c r="CC18" s="12">
        <f t="shared" si="26"/>
        <v>0.7</v>
      </c>
      <c r="CD18" s="46">
        <f t="shared" si="26"/>
        <v>0.70000000000000007</v>
      </c>
      <c r="CE18" s="12">
        <f t="shared" si="26"/>
        <v>0.7</v>
      </c>
      <c r="CF18" s="63">
        <f t="shared" si="26"/>
        <v>0.70000000000000007</v>
      </c>
      <c r="CG18" s="46">
        <f t="shared" si="26"/>
        <v>0.70000000000000007</v>
      </c>
      <c r="CH18" s="46">
        <f t="shared" si="26"/>
        <v>0.70000000000000007</v>
      </c>
      <c r="CI18" s="12">
        <f t="shared" si="26"/>
        <v>0.70000000000000007</v>
      </c>
      <c r="CJ18" s="46">
        <f t="shared" si="26"/>
        <v>0.70000000000000007</v>
      </c>
      <c r="CK18" s="12">
        <f t="shared" si="26"/>
        <v>0.70000000000000007</v>
      </c>
      <c r="CL18" s="46">
        <f t="shared" si="26"/>
        <v>0.70000000000000007</v>
      </c>
      <c r="CM18" s="12">
        <f t="shared" si="26"/>
        <v>0.7</v>
      </c>
      <c r="CN18" s="63">
        <f t="shared" si="26"/>
        <v>0.7</v>
      </c>
      <c r="CO18" s="46">
        <f t="shared" si="26"/>
        <v>0.70000000000000007</v>
      </c>
      <c r="CP18" s="46">
        <f t="shared" si="26"/>
        <v>0.70000000000000007</v>
      </c>
      <c r="CQ18" s="12">
        <f t="shared" si="26"/>
        <v>0.70000000000000007</v>
      </c>
      <c r="CR18" s="46">
        <f t="shared" si="26"/>
        <v>0.7</v>
      </c>
      <c r="CS18" s="12">
        <f t="shared" si="26"/>
        <v>0.70000000000000007</v>
      </c>
      <c r="CT18" s="46">
        <f t="shared" si="26"/>
        <v>0.70000000000000007</v>
      </c>
      <c r="CU18" s="12">
        <f t="shared" si="26"/>
        <v>0.70000000000000007</v>
      </c>
      <c r="CV18" s="63">
        <f t="shared" si="26"/>
        <v>0.70000000000000007</v>
      </c>
      <c r="CW18" s="46">
        <f t="shared" ref="CW18:DT18" si="27">IFERROR(CW17/CW13,"na")</f>
        <v>0.7</v>
      </c>
      <c r="CX18" s="46">
        <f t="shared" si="27"/>
        <v>0.70000000000000007</v>
      </c>
      <c r="CY18" s="12">
        <f t="shared" si="27"/>
        <v>0.70000000000000007</v>
      </c>
      <c r="CZ18" s="46">
        <f t="shared" si="27"/>
        <v>0.70000000000000007</v>
      </c>
      <c r="DA18" s="12">
        <f t="shared" si="27"/>
        <v>0.70000000000000018</v>
      </c>
      <c r="DB18" s="46">
        <f t="shared" si="27"/>
        <v>0.70000000000000007</v>
      </c>
      <c r="DC18" s="12">
        <f t="shared" si="27"/>
        <v>0.70000000000000007</v>
      </c>
      <c r="DD18" s="63">
        <f t="shared" si="27"/>
        <v>0.70000000000000018</v>
      </c>
      <c r="DE18" s="46">
        <f t="shared" si="27"/>
        <v>0.7</v>
      </c>
      <c r="DF18" s="46">
        <f t="shared" si="27"/>
        <v>0.7</v>
      </c>
      <c r="DG18" s="12">
        <f t="shared" si="27"/>
        <v>0.7</v>
      </c>
      <c r="DH18" s="46">
        <f t="shared" si="27"/>
        <v>0.70000000000000007</v>
      </c>
      <c r="DI18" s="12">
        <f t="shared" si="27"/>
        <v>0.7</v>
      </c>
      <c r="DJ18" s="46">
        <f t="shared" si="27"/>
        <v>0.70000000000000007</v>
      </c>
      <c r="DK18" s="12">
        <f t="shared" si="27"/>
        <v>0.70000000000000007</v>
      </c>
      <c r="DL18" s="63">
        <f t="shared" si="27"/>
        <v>0.7</v>
      </c>
      <c r="DM18" s="46">
        <f t="shared" si="27"/>
        <v>0.70000000000000007</v>
      </c>
      <c r="DN18" s="46">
        <f t="shared" si="27"/>
        <v>0.70000000000000007</v>
      </c>
      <c r="DO18" s="12">
        <f t="shared" si="27"/>
        <v>0.70000000000000007</v>
      </c>
      <c r="DP18" s="46">
        <f t="shared" si="27"/>
        <v>0.70000000000000007</v>
      </c>
      <c r="DQ18" s="12">
        <f t="shared" si="27"/>
        <v>0.70000000000000007</v>
      </c>
      <c r="DR18" s="46">
        <f t="shared" si="27"/>
        <v>0.70000000000000007</v>
      </c>
      <c r="DS18" s="12">
        <f t="shared" si="27"/>
        <v>0.70000000000000018</v>
      </c>
      <c r="DT18" s="63">
        <f t="shared" si="27"/>
        <v>0.70000000000000007</v>
      </c>
    </row>
    <row r="19" spans="2:124" x14ac:dyDescent="0.25">
      <c r="B19" s="39" t="s">
        <v>212</v>
      </c>
      <c r="C19" s="10" t="s">
        <v>57</v>
      </c>
      <c r="E19" s="66">
        <v>4923.5</v>
      </c>
      <c r="F19" s="15">
        <v>6108.5</v>
      </c>
      <c r="G19" s="15">
        <f>E19+F19</f>
        <v>11032</v>
      </c>
      <c r="H19" s="15">
        <v>8435</v>
      </c>
      <c r="I19" s="15">
        <f>E19+F19+H19</f>
        <v>19467</v>
      </c>
      <c r="J19" s="15">
        <v>9960.4</v>
      </c>
      <c r="K19" s="15">
        <f>H19+J19</f>
        <v>18395.400000000001</v>
      </c>
      <c r="L19" s="58">
        <f>E19+F19+H19+J19</f>
        <v>29427.4</v>
      </c>
      <c r="M19" s="66">
        <v>4817.5</v>
      </c>
      <c r="N19" s="15">
        <v>5948.2</v>
      </c>
      <c r="O19" s="15">
        <f>M19+N19</f>
        <v>10765.7</v>
      </c>
      <c r="P19" s="15">
        <v>7802.3</v>
      </c>
      <c r="Q19" s="15">
        <f>M19+N19+P19</f>
        <v>18568</v>
      </c>
      <c r="R19" s="15">
        <v>7693.7</v>
      </c>
      <c r="S19" s="15">
        <f>P19+R19</f>
        <v>15496</v>
      </c>
      <c r="T19" s="58">
        <f>M19+N19+P19+R19</f>
        <v>26261.7</v>
      </c>
      <c r="U19" s="66">
        <v>7679.8</v>
      </c>
      <c r="V19" s="15">
        <v>7232.7</v>
      </c>
      <c r="W19" s="15">
        <f>U19+V19</f>
        <v>14912.5</v>
      </c>
      <c r="X19" s="15">
        <v>8107.7</v>
      </c>
      <c r="Y19" s="15">
        <f>U19+V19+X19</f>
        <v>23020.2</v>
      </c>
      <c r="Z19" s="15">
        <v>9829.9</v>
      </c>
      <c r="AA19" s="15">
        <f>X19+Z19</f>
        <v>17937.599999999999</v>
      </c>
      <c r="AB19" s="58">
        <f>U19+V19+X19+Z19</f>
        <v>32850.1</v>
      </c>
      <c r="AC19" s="66">
        <v>7475.2</v>
      </c>
      <c r="AD19" s="15">
        <v>6570.7</v>
      </c>
      <c r="AE19" s="15">
        <f>AC19+AD19</f>
        <v>14045.9</v>
      </c>
      <c r="AF19" s="15">
        <v>9958.5</v>
      </c>
      <c r="AG19" s="15">
        <f>AC19+AD19+AF19</f>
        <v>24004.400000000001</v>
      </c>
      <c r="AH19" s="15">
        <v>8323.1</v>
      </c>
      <c r="AI19" s="15">
        <f>AF19+AH19</f>
        <v>18281.599999999999</v>
      </c>
      <c r="AJ19" s="58">
        <f>AC19+AD19+AF19+AH19</f>
        <v>32327.5</v>
      </c>
      <c r="AK19" s="66">
        <v>7506.6</v>
      </c>
      <c r="AL19" s="15">
        <v>7674.7</v>
      </c>
      <c r="AM19" s="15">
        <f>AK19+AL19</f>
        <v>15181.3</v>
      </c>
      <c r="AN19" s="15">
        <v>7584.2</v>
      </c>
      <c r="AO19" s="15">
        <f>AK19+AL19+AN19</f>
        <v>22765.5</v>
      </c>
      <c r="AP19" s="15">
        <v>7900</v>
      </c>
      <c r="AQ19" s="15">
        <f>AN19+AP19</f>
        <v>15484.2</v>
      </c>
      <c r="AR19" s="58">
        <f>AK19+AL19+AN19+AP19</f>
        <v>30665.5</v>
      </c>
      <c r="AS19" s="66">
        <v>8224.7999999999993</v>
      </c>
      <c r="AT19" s="15">
        <v>8707.4</v>
      </c>
      <c r="AU19" s="15">
        <f>AS19+AT19</f>
        <v>16932.199999999997</v>
      </c>
      <c r="AV19" s="15">
        <v>10099.700000000001</v>
      </c>
      <c r="AW19" s="15">
        <f>AS19+AT19+AV19</f>
        <v>27031.899999999998</v>
      </c>
      <c r="AX19" s="48">
        <f>IFERROR(AX13*AX20,"na")</f>
        <v>8571.0817500000012</v>
      </c>
      <c r="AY19" s="15">
        <f>AV19+AX19</f>
        <v>18670.781750000002</v>
      </c>
      <c r="AZ19" s="58">
        <f>AS19+AT19+AV19+AX19</f>
        <v>35602.981749999999</v>
      </c>
      <c r="BA19" s="48">
        <f>IFERROR(BA13*BA20,"na")</f>
        <v>8999.6358375000018</v>
      </c>
      <c r="BB19" s="48">
        <f>IFERROR(BB13*BB20,"na")</f>
        <v>9449.6176293750032</v>
      </c>
      <c r="BC19" s="15">
        <f>BA19+BB19</f>
        <v>18449.253466875005</v>
      </c>
      <c r="BD19" s="48">
        <f>IFERROR(BD13*BD20,"na")</f>
        <v>9922.0985108437544</v>
      </c>
      <c r="BE19" s="15">
        <f>BA19+BB19+BD19</f>
        <v>28371.351977718761</v>
      </c>
      <c r="BF19" s="48">
        <f>IFERROR(BF13*BF20,"na")</f>
        <v>10418.203436385942</v>
      </c>
      <c r="BG19" s="15">
        <f>BD19+BF19</f>
        <v>20340.301947229695</v>
      </c>
      <c r="BH19" s="58">
        <f>BA19+BB19+BD19+BF19</f>
        <v>38789.555414104703</v>
      </c>
      <c r="BI19" s="48">
        <f>IFERROR(BI13*BI20,"na")</f>
        <v>10939.11360820524</v>
      </c>
      <c r="BJ19" s="48">
        <f>IFERROR(BJ13*BJ20,"na")</f>
        <v>11486.069288615503</v>
      </c>
      <c r="BK19" s="15">
        <f>BI19+BJ19</f>
        <v>22425.182896820741</v>
      </c>
      <c r="BL19" s="48">
        <f>IFERROR(BL13*BL20,"na")</f>
        <v>12060.372753046278</v>
      </c>
      <c r="BM19" s="15">
        <f>BI19+BJ19+BL19</f>
        <v>34485.555649867019</v>
      </c>
      <c r="BN19" s="48">
        <f>IFERROR(BN13*BN20,"na")</f>
        <v>12663.391390698593</v>
      </c>
      <c r="BO19" s="15">
        <f>BL19+BN19</f>
        <v>24723.764143744869</v>
      </c>
      <c r="BP19" s="58">
        <f>BI19+BJ19+BL19+BN19</f>
        <v>47148.94704056561</v>
      </c>
      <c r="BQ19" s="48">
        <f>IFERROR(BQ13*BQ20,"na")</f>
        <v>13296.560960233523</v>
      </c>
      <c r="BR19" s="48">
        <f>IFERROR(BR13*BR20,"na")</f>
        <v>13961.3890082452</v>
      </c>
      <c r="BS19" s="15">
        <f>BQ19+BR19</f>
        <v>27257.949968478722</v>
      </c>
      <c r="BT19" s="48">
        <f>IFERROR(BT13*BT20,"na")</f>
        <v>14659.45845865746</v>
      </c>
      <c r="BU19" s="15">
        <f>BQ19+BR19+BT19</f>
        <v>41917.408427136179</v>
      </c>
      <c r="BV19" s="48">
        <f>IFERROR(BV13*BV20,"na")</f>
        <v>15392.431381590333</v>
      </c>
      <c r="BW19" s="15">
        <f>BT19+BV19</f>
        <v>30051.889840247793</v>
      </c>
      <c r="BX19" s="58">
        <f>BQ19+BR19+BT19+BV19</f>
        <v>57309.839808726509</v>
      </c>
      <c r="BY19" s="48">
        <f>IFERROR(BY13*BY20,"na")</f>
        <v>16162.052950669851</v>
      </c>
      <c r="BZ19" s="48">
        <f>IFERROR(BZ13*BZ20,"na")</f>
        <v>16970.155598203342</v>
      </c>
      <c r="CA19" s="15">
        <f>BY19+BZ19</f>
        <v>33132.208548873197</v>
      </c>
      <c r="CB19" s="48">
        <f>IFERROR(CB13*CB20,"na")</f>
        <v>17818.66337811351</v>
      </c>
      <c r="CC19" s="15">
        <f>BY19+BZ19+CB19</f>
        <v>50950.871926986707</v>
      </c>
      <c r="CD19" s="48">
        <f>IFERROR(CD13*CD20,"na")</f>
        <v>18709.596547019188</v>
      </c>
      <c r="CE19" s="15">
        <f>CB19+CD19</f>
        <v>36528.259925132697</v>
      </c>
      <c r="CF19" s="58">
        <f>BY19+BZ19+CB19+CD19</f>
        <v>69660.468474005902</v>
      </c>
      <c r="CG19" s="48">
        <f>IFERROR(CG13*CG20,"na")</f>
        <v>19645.07637437015</v>
      </c>
      <c r="CH19" s="48">
        <f>IFERROR(CH13*CH20,"na")</f>
        <v>20627.330193088659</v>
      </c>
      <c r="CI19" s="15">
        <f>CG19+CH19</f>
        <v>40272.406567458806</v>
      </c>
      <c r="CJ19" s="48">
        <f>IFERROR(CJ13*CJ20,"na")</f>
        <v>21658.696702743091</v>
      </c>
      <c r="CK19" s="15">
        <f>CG19+CH19+CJ19</f>
        <v>61931.1032702019</v>
      </c>
      <c r="CL19" s="48">
        <f>IFERROR(CL13*CL20,"na")</f>
        <v>22741.631537880246</v>
      </c>
      <c r="CM19" s="15">
        <f>CJ19+CL19</f>
        <v>44400.328240623334</v>
      </c>
      <c r="CN19" s="58">
        <f>CG19+CH19+CJ19+CL19</f>
        <v>84672.734808082139</v>
      </c>
      <c r="CO19" s="48">
        <f>IFERROR(CO13*CO20,"na")</f>
        <v>23878.713114774258</v>
      </c>
      <c r="CP19" s="48">
        <f>IFERROR(CP13*CP20,"na")</f>
        <v>25072.648770512977</v>
      </c>
      <c r="CQ19" s="15">
        <f>CO19+CP19</f>
        <v>48951.361885287231</v>
      </c>
      <c r="CR19" s="48">
        <f>IFERROR(CR13*CR20,"na")</f>
        <v>26326.281209038625</v>
      </c>
      <c r="CS19" s="15">
        <f>CO19+CP19+CR19</f>
        <v>75277.64309432586</v>
      </c>
      <c r="CT19" s="48">
        <f>IFERROR(CT13*CT20,"na")</f>
        <v>27642.595269490561</v>
      </c>
      <c r="CU19" s="15">
        <f>CR19+CT19</f>
        <v>53968.876478529186</v>
      </c>
      <c r="CV19" s="58">
        <f>CO19+CP19+CR19+CT19</f>
        <v>102920.23836381642</v>
      </c>
      <c r="CW19" s="48">
        <f>IFERROR(CW13*CW20,"na")</f>
        <v>29024.725032965089</v>
      </c>
      <c r="CX19" s="48">
        <f>IFERROR(CX13*CX20,"na")</f>
        <v>30475.961284613346</v>
      </c>
      <c r="CY19" s="15">
        <f>CW19+CX19</f>
        <v>59500.686317578438</v>
      </c>
      <c r="CZ19" s="48">
        <f>IFERROR(CZ13*CZ20,"na")</f>
        <v>31999.759348844014</v>
      </c>
      <c r="DA19" s="15">
        <f>CW19+CX19+CZ19</f>
        <v>91500.445666422456</v>
      </c>
      <c r="DB19" s="48">
        <f>IFERROR(DB13*DB20,"na")</f>
        <v>33599.747316286215</v>
      </c>
      <c r="DC19" s="15">
        <f>CZ19+DB19</f>
        <v>65599.506665130233</v>
      </c>
      <c r="DD19" s="58">
        <f>CW19+CX19+CZ19+DB19</f>
        <v>125100.19298270867</v>
      </c>
      <c r="DE19" s="48">
        <f>IFERROR(DE13*DE20,"na")</f>
        <v>35279.734682100527</v>
      </c>
      <c r="DF19" s="48">
        <f>IFERROR(DF13*DF20,"na")</f>
        <v>37043.721416205553</v>
      </c>
      <c r="DG19" s="15">
        <f>DE19+DF19</f>
        <v>72323.45609830608</v>
      </c>
      <c r="DH19" s="48">
        <f>IFERROR(DH13*DH20,"na")</f>
        <v>38895.907487015837</v>
      </c>
      <c r="DI19" s="15">
        <f>DE19+DF19+DH19</f>
        <v>111219.36358532192</v>
      </c>
      <c r="DJ19" s="48">
        <f>IFERROR(DJ13*DJ20,"na")</f>
        <v>40840.702861366633</v>
      </c>
      <c r="DK19" s="15">
        <f>DH19+DJ19</f>
        <v>79736.61034838247</v>
      </c>
      <c r="DL19" s="58">
        <f>DE19+DF19+DH19+DJ19</f>
        <v>152060.06644668855</v>
      </c>
      <c r="DM19" s="48">
        <f>IFERROR(DM13*DM20,"na")</f>
        <v>42882.738004434963</v>
      </c>
      <c r="DN19" s="48">
        <f>IFERROR(DN13*DN20,"na")</f>
        <v>45026.874904656717</v>
      </c>
      <c r="DO19" s="15">
        <f>DM19+DN19</f>
        <v>87909.61290909168</v>
      </c>
      <c r="DP19" s="48">
        <f>IFERROR(DP13*DP20,"na")</f>
        <v>47278.218649889553</v>
      </c>
      <c r="DQ19" s="15">
        <f>DM19+DN19+DP19</f>
        <v>135187.83155898124</v>
      </c>
      <c r="DR19" s="48">
        <f>IFERROR(DR13*DR20,"na")</f>
        <v>49642.129582384034</v>
      </c>
      <c r="DS19" s="15">
        <f>DP19+DR19</f>
        <v>96920.348232273594</v>
      </c>
      <c r="DT19" s="58">
        <f>DM19+DN19+DP19+DR19</f>
        <v>184829.96114136529</v>
      </c>
    </row>
    <row r="20" spans="2:124" ht="14.4" x14ac:dyDescent="0.3">
      <c r="B20" s="41" t="s">
        <v>24</v>
      </c>
      <c r="C20" s="12" t="s">
        <v>58</v>
      </c>
      <c r="D20" s="12"/>
      <c r="E20" s="51">
        <f t="shared" ref="E20:AW20" si="28">IFERROR(E19/E13,"na")</f>
        <v>0.59443176741883685</v>
      </c>
      <c r="F20" s="46">
        <f t="shared" si="28"/>
        <v>0.61746302904102945</v>
      </c>
      <c r="G20" s="46">
        <f t="shared" si="28"/>
        <v>0.6069675829133564</v>
      </c>
      <c r="H20" s="46">
        <f t="shared" si="28"/>
        <v>0.6964167767503302</v>
      </c>
      <c r="I20" s="46">
        <f t="shared" si="28"/>
        <v>0.64273828233336416</v>
      </c>
      <c r="J20" s="46">
        <f t="shared" si="28"/>
        <v>0.59410452479511366</v>
      </c>
      <c r="K20" s="46">
        <f t="shared" si="28"/>
        <v>0.63701718298738808</v>
      </c>
      <c r="L20" s="52">
        <f t="shared" si="28"/>
        <v>0.62540964444349989</v>
      </c>
      <c r="M20" s="51">
        <f t="shared" si="28"/>
        <v>0.47</v>
      </c>
      <c r="N20" s="46">
        <f t="shared" si="28"/>
        <v>0.51641749578927254</v>
      </c>
      <c r="O20" s="46">
        <f t="shared" si="28"/>
        <v>0.49456087320035652</v>
      </c>
      <c r="P20" s="46">
        <f t="shared" si="28"/>
        <v>0.63023424878836831</v>
      </c>
      <c r="Q20" s="46">
        <f t="shared" si="28"/>
        <v>0.54374754745491716</v>
      </c>
      <c r="R20" s="46">
        <f t="shared" si="28"/>
        <v>0.61280456236210568</v>
      </c>
      <c r="S20" s="46">
        <f t="shared" si="28"/>
        <v>0.62145827735423043</v>
      </c>
      <c r="T20" s="52">
        <f t="shared" si="28"/>
        <v>0.56231170950108245</v>
      </c>
      <c r="U20" s="51">
        <f t="shared" si="28"/>
        <v>0.6033499363637792</v>
      </c>
      <c r="V20" s="46">
        <f t="shared" si="28"/>
        <v>0.67108010057804535</v>
      </c>
      <c r="W20" s="46">
        <f t="shared" si="28"/>
        <v>0.63440439371572721</v>
      </c>
      <c r="X20" s="46">
        <f t="shared" si="28"/>
        <v>0.7175844794930345</v>
      </c>
      <c r="Y20" s="46">
        <f t="shared" si="28"/>
        <v>0.66140687087163019</v>
      </c>
      <c r="Z20" s="46">
        <f t="shared" si="28"/>
        <v>0.68812740637031844</v>
      </c>
      <c r="AA20" s="46">
        <f t="shared" si="28"/>
        <v>0.70113666567644894</v>
      </c>
      <c r="AB20" s="52">
        <f t="shared" si="28"/>
        <v>0.66918245912091889</v>
      </c>
      <c r="AC20" s="51">
        <f t="shared" si="28"/>
        <v>0.64275703144481033</v>
      </c>
      <c r="AD20" s="46">
        <f t="shared" si="28"/>
        <v>0.58902574584050482</v>
      </c>
      <c r="AE20" s="46">
        <f t="shared" si="28"/>
        <v>0.61645110181653806</v>
      </c>
      <c r="AF20" s="46">
        <f t="shared" si="28"/>
        <v>0.76500864221240639</v>
      </c>
      <c r="AG20" s="46">
        <f t="shared" si="28"/>
        <v>0.6704652734717591</v>
      </c>
      <c r="AH20" s="46">
        <f t="shared" si="28"/>
        <v>0.61815602626184607</v>
      </c>
      <c r="AI20" s="46">
        <f t="shared" si="28"/>
        <v>0.69034321555477507</v>
      </c>
      <c r="AJ20" s="52">
        <f t="shared" si="28"/>
        <v>0.65616944404976962</v>
      </c>
      <c r="AK20" s="51">
        <f t="shared" si="28"/>
        <v>0.68840101243534724</v>
      </c>
      <c r="AL20" s="46">
        <f t="shared" si="28"/>
        <v>0.68241392801251954</v>
      </c>
      <c r="AM20" s="46">
        <f t="shared" si="28"/>
        <v>0.68536125106090973</v>
      </c>
      <c r="AN20" s="46">
        <f t="shared" si="28"/>
        <v>0.6706458687040181</v>
      </c>
      <c r="AO20" s="46">
        <f t="shared" si="28"/>
        <v>0.68038769142488253</v>
      </c>
      <c r="AP20" s="46">
        <f t="shared" si="28"/>
        <v>0.62370718921223411</v>
      </c>
      <c r="AQ20" s="46">
        <f t="shared" si="28"/>
        <v>0.64584775808133477</v>
      </c>
      <c r="AR20" s="52">
        <f t="shared" si="28"/>
        <v>0.664823157538731</v>
      </c>
      <c r="AS20" s="51">
        <f t="shared" si="28"/>
        <v>0.63697404800074342</v>
      </c>
      <c r="AT20" s="46">
        <f t="shared" si="28"/>
        <v>0.58569035911992406</v>
      </c>
      <c r="AU20" s="46">
        <f t="shared" si="28"/>
        <v>0.60952799216680098</v>
      </c>
      <c r="AV20" s="46">
        <f t="shared" si="28"/>
        <v>0.68049482202173606</v>
      </c>
      <c r="AW20" s="46">
        <f t="shared" si="28"/>
        <v>0.63424047826301189</v>
      </c>
      <c r="AX20" s="43">
        <v>0.55000000000000004</v>
      </c>
      <c r="AY20" s="46">
        <f>IFERROR(AY19/AY13,"na")</f>
        <v>0.61365601074231035</v>
      </c>
      <c r="AZ20" s="52">
        <f>IFERROR(AZ19/AZ13,"na")</f>
        <v>0.61168584195584941</v>
      </c>
      <c r="BA20" s="43">
        <v>0.55000000000000004</v>
      </c>
      <c r="BB20" s="43">
        <v>0.55000000000000004</v>
      </c>
      <c r="BC20" s="46">
        <f>IFERROR(BC19/BC13,"na")</f>
        <v>0.54999999999999993</v>
      </c>
      <c r="BD20" s="43">
        <v>0.55000000000000004</v>
      </c>
      <c r="BE20" s="46">
        <f>IFERROR(BE19/BE13,"na")</f>
        <v>0.55000000000000004</v>
      </c>
      <c r="BF20" s="43">
        <v>0.55000000000000004</v>
      </c>
      <c r="BG20" s="46">
        <f>IFERROR(BG19/BG13,"na")</f>
        <v>0.55000000000000004</v>
      </c>
      <c r="BH20" s="52">
        <f>IFERROR(BH19/BH13,"na")</f>
        <v>0.55000000000000004</v>
      </c>
      <c r="BI20" s="43">
        <v>0.55000000000000004</v>
      </c>
      <c r="BJ20" s="43">
        <v>0.55000000000000004</v>
      </c>
      <c r="BK20" s="46">
        <f>IFERROR(BK19/BK13,"na")</f>
        <v>0.54999999999999993</v>
      </c>
      <c r="BL20" s="43">
        <v>0.55000000000000004</v>
      </c>
      <c r="BM20" s="46">
        <f>IFERROR(BM19/BM13,"na")</f>
        <v>0.55000000000000004</v>
      </c>
      <c r="BN20" s="43">
        <v>0.55000000000000004</v>
      </c>
      <c r="BO20" s="46">
        <f>IFERROR(BO19/BO13,"na")</f>
        <v>0.54999999999999993</v>
      </c>
      <c r="BP20" s="52">
        <f>IFERROR(BP19/BP13,"na")</f>
        <v>0.54999999999999993</v>
      </c>
      <c r="BQ20" s="43">
        <v>0.55000000000000004</v>
      </c>
      <c r="BR20" s="43">
        <v>0.55000000000000004</v>
      </c>
      <c r="BS20" s="46">
        <f>IFERROR(BS19/BS13,"na")</f>
        <v>0.55000000000000004</v>
      </c>
      <c r="BT20" s="43">
        <v>0.55000000000000004</v>
      </c>
      <c r="BU20" s="46">
        <f>IFERROR(BU19/BU13,"na")</f>
        <v>0.55000000000000004</v>
      </c>
      <c r="BV20" s="43">
        <v>0.55000000000000004</v>
      </c>
      <c r="BW20" s="46">
        <f>IFERROR(BW19/BW13,"na")</f>
        <v>0.55000000000000004</v>
      </c>
      <c r="BX20" s="52">
        <f>IFERROR(BX19/BX13,"na")</f>
        <v>0.54999999999999993</v>
      </c>
      <c r="BY20" s="43">
        <v>0.55000000000000004</v>
      </c>
      <c r="BZ20" s="43">
        <v>0.55000000000000004</v>
      </c>
      <c r="CA20" s="46">
        <f>IFERROR(CA19/CA13,"na")</f>
        <v>0.55000000000000004</v>
      </c>
      <c r="CB20" s="43">
        <v>0.55000000000000004</v>
      </c>
      <c r="CC20" s="46">
        <f>IFERROR(CC19/CC13,"na")</f>
        <v>0.55000000000000004</v>
      </c>
      <c r="CD20" s="43">
        <v>0.55000000000000004</v>
      </c>
      <c r="CE20" s="46">
        <f>IFERROR(CE19/CE13,"na")</f>
        <v>0.54999999999999993</v>
      </c>
      <c r="CF20" s="52">
        <f>IFERROR(CF19/CF13,"na")</f>
        <v>0.55000000000000004</v>
      </c>
      <c r="CG20" s="43">
        <v>0.55000000000000004</v>
      </c>
      <c r="CH20" s="43">
        <v>0.55000000000000004</v>
      </c>
      <c r="CI20" s="46">
        <f>IFERROR(CI19/CI13,"na")</f>
        <v>0.55000000000000004</v>
      </c>
      <c r="CJ20" s="43">
        <v>0.55000000000000004</v>
      </c>
      <c r="CK20" s="46">
        <f>IFERROR(CK19/CK13,"na")</f>
        <v>0.55000000000000016</v>
      </c>
      <c r="CL20" s="43">
        <v>0.55000000000000004</v>
      </c>
      <c r="CM20" s="46">
        <f>IFERROR(CM19/CM13,"na")</f>
        <v>0.54999999999999993</v>
      </c>
      <c r="CN20" s="52">
        <f>IFERROR(CN19/CN13,"na")</f>
        <v>0.55000000000000004</v>
      </c>
      <c r="CO20" s="43">
        <v>0.55000000000000004</v>
      </c>
      <c r="CP20" s="43">
        <v>0.55000000000000004</v>
      </c>
      <c r="CQ20" s="46">
        <f>IFERROR(CQ19/CQ13,"na")</f>
        <v>0.55000000000000004</v>
      </c>
      <c r="CR20" s="43">
        <v>0.55000000000000004</v>
      </c>
      <c r="CS20" s="46">
        <f>IFERROR(CS19/CS13,"na")</f>
        <v>0.55000000000000004</v>
      </c>
      <c r="CT20" s="43">
        <v>0.55000000000000004</v>
      </c>
      <c r="CU20" s="46">
        <f>IFERROR(CU19/CU13,"na")</f>
        <v>0.55000000000000004</v>
      </c>
      <c r="CV20" s="52">
        <f>IFERROR(CV19/CV13,"na")</f>
        <v>0.55000000000000004</v>
      </c>
      <c r="CW20" s="43">
        <v>0.55000000000000004</v>
      </c>
      <c r="CX20" s="43">
        <v>0.55000000000000004</v>
      </c>
      <c r="CY20" s="46">
        <f>IFERROR(CY19/CY13,"na")</f>
        <v>0.55000000000000004</v>
      </c>
      <c r="CZ20" s="43">
        <v>0.55000000000000004</v>
      </c>
      <c r="DA20" s="46">
        <f>IFERROR(DA19/DA13,"na")</f>
        <v>0.55000000000000004</v>
      </c>
      <c r="DB20" s="43">
        <v>0.55000000000000004</v>
      </c>
      <c r="DC20" s="46">
        <f>IFERROR(DC19/DC13,"na")</f>
        <v>0.55000000000000004</v>
      </c>
      <c r="DD20" s="52">
        <f>IFERROR(DD19/DD13,"na")</f>
        <v>0.55000000000000004</v>
      </c>
      <c r="DE20" s="43">
        <v>0.55000000000000004</v>
      </c>
      <c r="DF20" s="43">
        <v>0.55000000000000004</v>
      </c>
      <c r="DG20" s="46">
        <f>IFERROR(DG19/DG13,"na")</f>
        <v>0.54999999999999993</v>
      </c>
      <c r="DH20" s="43">
        <v>0.55000000000000004</v>
      </c>
      <c r="DI20" s="46">
        <f>IFERROR(DI19/DI13,"na")</f>
        <v>0.54999999999999993</v>
      </c>
      <c r="DJ20" s="43">
        <v>0.55000000000000004</v>
      </c>
      <c r="DK20" s="46">
        <f>IFERROR(DK19/DK13,"na")</f>
        <v>0.55000000000000004</v>
      </c>
      <c r="DL20" s="52">
        <f>IFERROR(DL19/DL13,"na")</f>
        <v>0.54999999999999993</v>
      </c>
      <c r="DM20" s="43">
        <v>0.55000000000000004</v>
      </c>
      <c r="DN20" s="43">
        <v>0.55000000000000004</v>
      </c>
      <c r="DO20" s="46">
        <f>IFERROR(DO19/DO13,"na")</f>
        <v>0.55000000000000004</v>
      </c>
      <c r="DP20" s="43">
        <v>0.55000000000000004</v>
      </c>
      <c r="DQ20" s="46">
        <f>IFERROR(DQ19/DQ13,"na")</f>
        <v>0.55000000000000016</v>
      </c>
      <c r="DR20" s="43">
        <v>0.55000000000000004</v>
      </c>
      <c r="DS20" s="46">
        <f>IFERROR(DS19/DS13,"na")</f>
        <v>0.55000000000000016</v>
      </c>
      <c r="DT20" s="52">
        <f>IFERROR(DT19/DT13,"na")</f>
        <v>0.55000000000000004</v>
      </c>
    </row>
    <row r="21" spans="2:124" x14ac:dyDescent="0.25">
      <c r="B21" s="32" t="s">
        <v>26</v>
      </c>
      <c r="C21" s="10" t="s">
        <v>57</v>
      </c>
      <c r="E21" s="66">
        <v>1606.6</v>
      </c>
      <c r="F21" s="15">
        <v>967.6</v>
      </c>
      <c r="G21" s="15">
        <f>E21+F21</f>
        <v>2574.1999999999998</v>
      </c>
      <c r="H21" s="15">
        <v>1179.9000000000001</v>
      </c>
      <c r="I21" s="15">
        <f>E21+F21+H21</f>
        <v>3754.1</v>
      </c>
      <c r="J21" s="15">
        <v>2731.3</v>
      </c>
      <c r="K21" s="15">
        <f>H21+J21</f>
        <v>3911.2000000000003</v>
      </c>
      <c r="L21" s="58">
        <f>E21+F21+H21+J21</f>
        <v>6485.4</v>
      </c>
      <c r="M21" s="66">
        <v>1711.9</v>
      </c>
      <c r="N21" s="15">
        <v>1668.7</v>
      </c>
      <c r="O21" s="15">
        <f>M21+N21</f>
        <v>3380.6000000000004</v>
      </c>
      <c r="P21" s="15">
        <v>878</v>
      </c>
      <c r="Q21" s="15">
        <f>M21+N21+P21</f>
        <v>4258.6000000000004</v>
      </c>
      <c r="R21" s="15">
        <v>815.6</v>
      </c>
      <c r="S21" s="15">
        <f>P21+R21</f>
        <v>1693.6</v>
      </c>
      <c r="T21" s="58">
        <f>M21+N21+P21+R21</f>
        <v>5074.2000000000007</v>
      </c>
      <c r="U21" s="66">
        <v>1860.9</v>
      </c>
      <c r="V21" s="15">
        <v>211.4</v>
      </c>
      <c r="W21" s="15">
        <f>U21+V21</f>
        <v>2072.3000000000002</v>
      </c>
      <c r="X21" s="15">
        <v>327.7</v>
      </c>
      <c r="Y21" s="15">
        <f>U21+V21+X21</f>
        <v>2400</v>
      </c>
      <c r="Z21" s="15">
        <v>1060.5</v>
      </c>
      <c r="AA21" s="15">
        <f>X21+Z21</f>
        <v>1388.2</v>
      </c>
      <c r="AB21" s="58">
        <f>U21+V21+X21+Z21</f>
        <v>3460.5</v>
      </c>
      <c r="AC21" s="66">
        <v>714.7</v>
      </c>
      <c r="AD21" s="15">
        <v>994.9</v>
      </c>
      <c r="AE21" s="15">
        <f>AC21+AD21</f>
        <v>1709.6</v>
      </c>
      <c r="AF21" s="15">
        <v>345.7</v>
      </c>
      <c r="AG21" s="15">
        <f>AC21+AD21+AF21</f>
        <v>2055.2999999999997</v>
      </c>
      <c r="AH21" s="15">
        <v>1107.9000000000001</v>
      </c>
      <c r="AI21" s="15">
        <f>AF21+AH21</f>
        <v>1453.6000000000001</v>
      </c>
      <c r="AJ21" s="58">
        <f>AC21+AD21+AF21+AH21</f>
        <v>3163.2</v>
      </c>
      <c r="AK21" s="66">
        <v>255.8</v>
      </c>
      <c r="AL21" s="15">
        <v>405.5</v>
      </c>
      <c r="AM21" s="15">
        <f>AK21+AL21</f>
        <v>661.3</v>
      </c>
      <c r="AN21" s="15">
        <v>574.20000000000005</v>
      </c>
      <c r="AO21" s="15">
        <f>AK21+AL21+AN21</f>
        <v>1235.5</v>
      </c>
      <c r="AP21" s="15">
        <v>1384.8</v>
      </c>
      <c r="AQ21" s="15">
        <f>AN21+AP21</f>
        <v>1959</v>
      </c>
      <c r="AR21" s="58">
        <f>AK21+AL21+AN21+AP21</f>
        <v>2620.3000000000002</v>
      </c>
      <c r="AS21" s="66">
        <v>1808.5</v>
      </c>
      <c r="AT21" s="15">
        <v>3005.9</v>
      </c>
      <c r="AU21" s="15">
        <f>AS21+AT21</f>
        <v>4814.3999999999996</v>
      </c>
      <c r="AV21" s="15">
        <v>1301.5</v>
      </c>
      <c r="AW21" s="15">
        <f>AS21+AT21+AV21</f>
        <v>6115.9</v>
      </c>
      <c r="AX21" s="48">
        <f>IFERROR(AX13*AX22,"na")</f>
        <v>654.51897000000008</v>
      </c>
      <c r="AY21" s="15">
        <f>AV21+AX21</f>
        <v>1956.0189700000001</v>
      </c>
      <c r="AZ21" s="58">
        <f>AS21+AT21+AV21+AX21</f>
        <v>6770.4189699999997</v>
      </c>
      <c r="BA21" s="48">
        <f>IFERROR(BA13*BA22,"na")</f>
        <v>1636.2974250000004</v>
      </c>
      <c r="BB21" s="48">
        <f>IFERROR(BB13*BB22,"na")</f>
        <v>1718.1122962500006</v>
      </c>
      <c r="BC21" s="15">
        <f>BA21+BB21</f>
        <v>3354.409721250001</v>
      </c>
      <c r="BD21" s="48">
        <f>IFERROR(BD13*BD22,"na")</f>
        <v>1804.0179110625006</v>
      </c>
      <c r="BE21" s="15">
        <f>BA21+BB21+BD21</f>
        <v>5158.4276323125014</v>
      </c>
      <c r="BF21" s="48">
        <f>IFERROR(BF13*BF22,"na")</f>
        <v>1894.2188066156259</v>
      </c>
      <c r="BG21" s="15">
        <f>BD21+BF21</f>
        <v>3698.2367176781263</v>
      </c>
      <c r="BH21" s="58">
        <f>BA21+BB21+BD21+BF21</f>
        <v>7052.6464389281273</v>
      </c>
      <c r="BI21" s="48">
        <f>IFERROR(BI13*BI22,"na")</f>
        <v>1988.9297469464072</v>
      </c>
      <c r="BJ21" s="48">
        <f>IFERROR(BJ13*BJ22,"na")</f>
        <v>2088.3762342937275</v>
      </c>
      <c r="BK21" s="15">
        <f>BI21+BJ21</f>
        <v>4077.3059812401348</v>
      </c>
      <c r="BL21" s="48">
        <f>IFERROR(BL13*BL22,"na")</f>
        <v>2192.7950460084139</v>
      </c>
      <c r="BM21" s="15">
        <f>BI21+BJ21+BL21</f>
        <v>6270.1010272485491</v>
      </c>
      <c r="BN21" s="48">
        <f>IFERROR(BN13*BN22,"na")</f>
        <v>2302.4347983088351</v>
      </c>
      <c r="BO21" s="15">
        <f>BL21+BN21</f>
        <v>4495.2298443172494</v>
      </c>
      <c r="BP21" s="58">
        <f>BI21+BJ21+BL21+BN21</f>
        <v>8572.5358255573847</v>
      </c>
      <c r="BQ21" s="48">
        <f>IFERROR(BQ13*BQ22,"na")</f>
        <v>2417.5565382242767</v>
      </c>
      <c r="BR21" s="48">
        <f>IFERROR(BR13*BR22,"na")</f>
        <v>2538.4343651354907</v>
      </c>
      <c r="BS21" s="15">
        <f>BQ21+BR21</f>
        <v>4955.9909033597669</v>
      </c>
      <c r="BT21" s="48">
        <f>IFERROR(BT13*BT22,"na")</f>
        <v>2665.3560833922656</v>
      </c>
      <c r="BU21" s="15">
        <f>BQ21+BR21+BT21</f>
        <v>7621.3469867520325</v>
      </c>
      <c r="BV21" s="48">
        <f>IFERROR(BV13*BV22,"na")</f>
        <v>2798.6238875618787</v>
      </c>
      <c r="BW21" s="15">
        <f>BT21+BV21</f>
        <v>5463.9799709541439</v>
      </c>
      <c r="BX21" s="58">
        <f>BQ21+BR21+BT21+BV21</f>
        <v>10419.970874313911</v>
      </c>
      <c r="BY21" s="48">
        <f>IFERROR(BY13*BY22,"na")</f>
        <v>2938.5550819399728</v>
      </c>
      <c r="BZ21" s="48">
        <f>IFERROR(BZ13*BZ22,"na")</f>
        <v>3085.4828360369715</v>
      </c>
      <c r="CA21" s="15">
        <f>BY21+BZ21</f>
        <v>6024.0379179769443</v>
      </c>
      <c r="CB21" s="48">
        <f>IFERROR(CB13*CB22,"na")</f>
        <v>3239.7569778388201</v>
      </c>
      <c r="CC21" s="15">
        <f>BY21+BZ21+CB21</f>
        <v>9263.7948958157649</v>
      </c>
      <c r="CD21" s="48">
        <f>IFERROR(CD13*CD22,"na")</f>
        <v>3401.7448267307614</v>
      </c>
      <c r="CE21" s="15">
        <f>CB21+CD21</f>
        <v>6641.5018045695815</v>
      </c>
      <c r="CF21" s="58">
        <f>BY21+BZ21+CB21+CD21</f>
        <v>12665.539722546526</v>
      </c>
      <c r="CG21" s="48">
        <f>IFERROR(CG13*CG22,"na")</f>
        <v>3571.8320680672996</v>
      </c>
      <c r="CH21" s="48">
        <f>IFERROR(CH13*CH22,"na")</f>
        <v>3750.4236714706649</v>
      </c>
      <c r="CI21" s="15">
        <f>CG21+CH21</f>
        <v>7322.2557395379645</v>
      </c>
      <c r="CJ21" s="48">
        <f>IFERROR(CJ13*CJ22,"na")</f>
        <v>3937.944855044198</v>
      </c>
      <c r="CK21" s="15">
        <f>CG21+CH21+CJ21</f>
        <v>11260.200594582162</v>
      </c>
      <c r="CL21" s="48">
        <f>IFERROR(CL13*CL22,"na")</f>
        <v>4134.8420977964079</v>
      </c>
      <c r="CM21" s="15">
        <f>CJ21+CL21</f>
        <v>8072.7869528406063</v>
      </c>
      <c r="CN21" s="58">
        <f>CG21+CH21+CJ21+CL21</f>
        <v>15395.042692378571</v>
      </c>
      <c r="CO21" s="48">
        <f>IFERROR(CO13*CO22,"na")</f>
        <v>4341.5842026862292</v>
      </c>
      <c r="CP21" s="48">
        <f>IFERROR(CP13*CP22,"na")</f>
        <v>4558.6634128205405</v>
      </c>
      <c r="CQ21" s="15">
        <f>CO21+CP21</f>
        <v>8900.2476155067707</v>
      </c>
      <c r="CR21" s="48">
        <f>IFERROR(CR13*CR22,"na")</f>
        <v>4786.5965834615681</v>
      </c>
      <c r="CS21" s="15">
        <f>CO21+CP21+CR21</f>
        <v>13686.844198968338</v>
      </c>
      <c r="CT21" s="48">
        <f>IFERROR(CT13*CT22,"na")</f>
        <v>5025.926412634647</v>
      </c>
      <c r="CU21" s="15">
        <f>CR21+CT21</f>
        <v>9812.5229960962151</v>
      </c>
      <c r="CV21" s="58">
        <f>CO21+CP21+CR21+CT21</f>
        <v>18712.770611602984</v>
      </c>
      <c r="CW21" s="48">
        <f>IFERROR(CW13*CW22,"na")</f>
        <v>5277.2227332663797</v>
      </c>
      <c r="CX21" s="48">
        <f>IFERROR(CX13*CX22,"na")</f>
        <v>5541.0838699296992</v>
      </c>
      <c r="CY21" s="15">
        <f>CW21+CX21</f>
        <v>10818.306603196079</v>
      </c>
      <c r="CZ21" s="48">
        <f>IFERROR(CZ13*CZ22,"na")</f>
        <v>5818.1380634261841</v>
      </c>
      <c r="DA21" s="15">
        <f>CW21+CX21+CZ21</f>
        <v>16636.444666622265</v>
      </c>
      <c r="DB21" s="48">
        <f>IFERROR(DB13*DB22,"na")</f>
        <v>6109.0449665974938</v>
      </c>
      <c r="DC21" s="15">
        <f>CZ21+DB21</f>
        <v>11927.183030023678</v>
      </c>
      <c r="DD21" s="58">
        <f>CW21+CX21+CZ21+DB21</f>
        <v>22745.48963321976</v>
      </c>
      <c r="DE21" s="48">
        <f>IFERROR(DE13*DE22,"na")</f>
        <v>6414.497214927369</v>
      </c>
      <c r="DF21" s="48">
        <f>IFERROR(DF13*DF22,"na")</f>
        <v>6735.222075673737</v>
      </c>
      <c r="DG21" s="15">
        <f>DE21+DF21</f>
        <v>13149.719290601106</v>
      </c>
      <c r="DH21" s="48">
        <f>IFERROR(DH13*DH22,"na")</f>
        <v>7071.9831794574247</v>
      </c>
      <c r="DI21" s="15">
        <f>DE21+DF21+DH21</f>
        <v>20221.702470058532</v>
      </c>
      <c r="DJ21" s="48">
        <f>IFERROR(DJ13*DJ22,"na")</f>
        <v>7425.5823384302967</v>
      </c>
      <c r="DK21" s="15">
        <f>DH21+DJ21</f>
        <v>14497.56551788772</v>
      </c>
      <c r="DL21" s="58">
        <f>DE21+DF21+DH21+DJ21</f>
        <v>27647.284808488828</v>
      </c>
      <c r="DM21" s="48">
        <f>IFERROR(DM13*DM22,"na")</f>
        <v>7796.8614553518119</v>
      </c>
      <c r="DN21" s="48">
        <f>IFERROR(DN13*DN22,"na")</f>
        <v>8186.7045281194023</v>
      </c>
      <c r="DO21" s="15">
        <f>DM21+DN21</f>
        <v>15983.565983471213</v>
      </c>
      <c r="DP21" s="48">
        <f>IFERROR(DP13*DP22,"na")</f>
        <v>8596.0397545253727</v>
      </c>
      <c r="DQ21" s="15">
        <f>DM21+DN21+DP21</f>
        <v>24579.605737996586</v>
      </c>
      <c r="DR21" s="48">
        <f>IFERROR(DR13*DR22,"na")</f>
        <v>9025.8417422516413</v>
      </c>
      <c r="DS21" s="15">
        <f>DP21+DR21</f>
        <v>17621.881496777016</v>
      </c>
      <c r="DT21" s="58">
        <f>DM21+DN21+DP21+DR21</f>
        <v>33605.447480248229</v>
      </c>
    </row>
    <row r="22" spans="2:124" ht="14.4" x14ac:dyDescent="0.3">
      <c r="B22" s="41" t="s">
        <v>24</v>
      </c>
      <c r="C22" s="12" t="s">
        <v>58</v>
      </c>
      <c r="D22" s="12"/>
      <c r="E22" s="51">
        <f t="shared" ref="E22:AW22" si="29">IFERROR(E21/E13,"na")</f>
        <v>0.19397056515387492</v>
      </c>
      <c r="F22" s="46">
        <f t="shared" si="29"/>
        <v>9.780751852338547E-2</v>
      </c>
      <c r="G22" s="46">
        <f t="shared" si="29"/>
        <v>0.14162943726754551</v>
      </c>
      <c r="H22" s="46">
        <f t="shared" si="29"/>
        <v>9.7415785997358006E-2</v>
      </c>
      <c r="I22" s="46">
        <f t="shared" si="29"/>
        <v>0.12394841453268005</v>
      </c>
      <c r="J22" s="46">
        <f t="shared" si="29"/>
        <v>0.16291290395695898</v>
      </c>
      <c r="K22" s="46">
        <f t="shared" si="29"/>
        <v>0.13544155637280364</v>
      </c>
      <c r="L22" s="52">
        <f t="shared" si="29"/>
        <v>0.13783180668607739</v>
      </c>
      <c r="M22" s="51">
        <f t="shared" si="29"/>
        <v>0.16701463414634146</v>
      </c>
      <c r="N22" s="46">
        <f t="shared" si="29"/>
        <v>0.1448750672848188</v>
      </c>
      <c r="O22" s="46">
        <f t="shared" si="29"/>
        <v>0.15529993292968644</v>
      </c>
      <c r="P22" s="46">
        <f t="shared" si="29"/>
        <v>7.092084006462035E-2</v>
      </c>
      <c r="Q22" s="46">
        <f t="shared" si="29"/>
        <v>0.12470935510510073</v>
      </c>
      <c r="R22" s="46">
        <f t="shared" si="29"/>
        <v>6.496268389234483E-2</v>
      </c>
      <c r="S22" s="46">
        <f t="shared" si="29"/>
        <v>6.7920865934894464E-2</v>
      </c>
      <c r="T22" s="52">
        <f t="shared" si="29"/>
        <v>0.10864803407054352</v>
      </c>
      <c r="U22" s="51">
        <f t="shared" si="29"/>
        <v>0.14619832503181812</v>
      </c>
      <c r="V22" s="46">
        <f t="shared" si="29"/>
        <v>1.9614574538166771E-2</v>
      </c>
      <c r="W22" s="46">
        <f t="shared" si="29"/>
        <v>8.8159344516150984E-2</v>
      </c>
      <c r="X22" s="46">
        <f t="shared" si="29"/>
        <v>2.9003593365549713E-2</v>
      </c>
      <c r="Y22" s="46">
        <f t="shared" si="29"/>
        <v>6.8955807946582237E-2</v>
      </c>
      <c r="Z22" s="46">
        <f t="shared" si="29"/>
        <v>7.423871193559678E-2</v>
      </c>
      <c r="AA22" s="46">
        <f t="shared" si="29"/>
        <v>5.4261323660469991E-2</v>
      </c>
      <c r="AB22" s="52">
        <f t="shared" si="29"/>
        <v>7.0493115691822553E-2</v>
      </c>
      <c r="AC22" s="51">
        <f t="shared" si="29"/>
        <v>6.1453666841503371E-2</v>
      </c>
      <c r="AD22" s="46">
        <f t="shared" si="29"/>
        <v>8.9187105565117608E-2</v>
      </c>
      <c r="AE22" s="46">
        <f t="shared" si="29"/>
        <v>7.5031489877156562E-2</v>
      </c>
      <c r="AF22" s="46">
        <f t="shared" si="29"/>
        <v>2.6556558478970614E-2</v>
      </c>
      <c r="AG22" s="46">
        <f t="shared" si="29"/>
        <v>5.7406445341958399E-2</v>
      </c>
      <c r="AH22" s="46">
        <f t="shared" si="29"/>
        <v>8.2283651703752125E-2</v>
      </c>
      <c r="AI22" s="46">
        <f t="shared" si="29"/>
        <v>5.4890321313803017E-2</v>
      </c>
      <c r="AJ22" s="52">
        <f t="shared" si="29"/>
        <v>6.4205248949601154E-2</v>
      </c>
      <c r="AK22" s="51">
        <f t="shared" si="29"/>
        <v>2.345842045412861E-2</v>
      </c>
      <c r="AL22" s="46">
        <f t="shared" si="29"/>
        <v>3.6055982358799261E-2</v>
      </c>
      <c r="AM22" s="46">
        <f t="shared" si="29"/>
        <v>2.9854452209401014E-2</v>
      </c>
      <c r="AN22" s="46">
        <f t="shared" si="29"/>
        <v>5.0774617996604418E-2</v>
      </c>
      <c r="AO22" s="46">
        <f t="shared" si="29"/>
        <v>3.6925127616588366E-2</v>
      </c>
      <c r="AP22" s="46">
        <f t="shared" si="29"/>
        <v>0.10933034374950655</v>
      </c>
      <c r="AQ22" s="46">
        <f t="shared" si="29"/>
        <v>8.1710114702815431E-2</v>
      </c>
      <c r="AR22" s="52">
        <f t="shared" si="29"/>
        <v>5.6807686804348112E-2</v>
      </c>
      <c r="AS22" s="51">
        <f t="shared" si="29"/>
        <v>0.14006025262733984</v>
      </c>
      <c r="AT22" s="46">
        <f t="shared" si="29"/>
        <v>0.20218740961464732</v>
      </c>
      <c r="AU22" s="46">
        <f t="shared" si="29"/>
        <v>0.17330952655224052</v>
      </c>
      <c r="AV22" s="46">
        <f t="shared" si="29"/>
        <v>8.7692110742030899E-2</v>
      </c>
      <c r="AW22" s="46">
        <f t="shared" si="29"/>
        <v>0.14349532740979193</v>
      </c>
      <c r="AX22" s="81">
        <v>4.2000000000000003E-2</v>
      </c>
      <c r="AY22" s="46">
        <f>IFERROR(AY21/AY13,"na")</f>
        <v>6.428883450830776E-2</v>
      </c>
      <c r="AZ22" s="52">
        <f>IFERROR(AZ21/AZ13,"na")</f>
        <v>0.11632085922293026</v>
      </c>
      <c r="BA22" s="81">
        <v>0.1</v>
      </c>
      <c r="BB22" s="81">
        <v>0.1</v>
      </c>
      <c r="BC22" s="46">
        <f>IFERROR(BC21/BC13,"na")</f>
        <v>9.9999999999999992E-2</v>
      </c>
      <c r="BD22" s="81">
        <v>0.1</v>
      </c>
      <c r="BE22" s="46">
        <f>IFERROR(BE21/BE13,"na")</f>
        <v>0.1</v>
      </c>
      <c r="BF22" s="81">
        <v>0.1</v>
      </c>
      <c r="BG22" s="46">
        <f>IFERROR(BG21/BG13,"na")</f>
        <v>0.1</v>
      </c>
      <c r="BH22" s="52">
        <f>IFERROR(BH21/BH13,"na")</f>
        <v>9.9999999999999992E-2</v>
      </c>
      <c r="BI22" s="81">
        <v>0.1</v>
      </c>
      <c r="BJ22" s="81">
        <v>0.1</v>
      </c>
      <c r="BK22" s="46">
        <f>IFERROR(BK21/BK13,"na")</f>
        <v>9.9999999999999992E-2</v>
      </c>
      <c r="BL22" s="81">
        <v>0.1</v>
      </c>
      <c r="BM22" s="46">
        <f>IFERROR(BM21/BM13,"na")</f>
        <v>0.1</v>
      </c>
      <c r="BN22" s="81">
        <v>0.1</v>
      </c>
      <c r="BO22" s="46">
        <f>IFERROR(BO21/BO13,"na")</f>
        <v>0.1</v>
      </c>
      <c r="BP22" s="52">
        <f>IFERROR(BP21/BP13,"na")</f>
        <v>0.1</v>
      </c>
      <c r="BQ22" s="81">
        <v>0.1</v>
      </c>
      <c r="BR22" s="81">
        <v>0.1</v>
      </c>
      <c r="BS22" s="46">
        <f>IFERROR(BS21/BS13,"na")</f>
        <v>9.9999999999999992E-2</v>
      </c>
      <c r="BT22" s="81">
        <v>0.1</v>
      </c>
      <c r="BU22" s="46">
        <f>IFERROR(BU21/BU13,"na")</f>
        <v>0.1</v>
      </c>
      <c r="BV22" s="81">
        <v>0.1</v>
      </c>
      <c r="BW22" s="46">
        <f>IFERROR(BW21/BW13,"na")</f>
        <v>0.1</v>
      </c>
      <c r="BX22" s="52">
        <f>IFERROR(BX21/BX13,"na")</f>
        <v>9.9999999999999992E-2</v>
      </c>
      <c r="BY22" s="81">
        <v>0.1</v>
      </c>
      <c r="BZ22" s="81">
        <v>0.1</v>
      </c>
      <c r="CA22" s="46">
        <f>IFERROR(CA21/CA13,"na")</f>
        <v>0.1</v>
      </c>
      <c r="CB22" s="81">
        <v>0.1</v>
      </c>
      <c r="CC22" s="46">
        <f>IFERROR(CC21/CC13,"na")</f>
        <v>0.1</v>
      </c>
      <c r="CD22" s="81">
        <v>0.1</v>
      </c>
      <c r="CE22" s="46">
        <f>IFERROR(CE21/CE13,"na")</f>
        <v>9.9999999999999992E-2</v>
      </c>
      <c r="CF22" s="52">
        <f>IFERROR(CF21/CF13,"na")</f>
        <v>9.9999999999999992E-2</v>
      </c>
      <c r="CG22" s="81">
        <v>0.1</v>
      </c>
      <c r="CH22" s="81">
        <v>0.1</v>
      </c>
      <c r="CI22" s="46">
        <f>IFERROR(CI21/CI13,"na")</f>
        <v>0.1</v>
      </c>
      <c r="CJ22" s="81">
        <v>0.1</v>
      </c>
      <c r="CK22" s="46">
        <f>IFERROR(CK21/CK13,"na")</f>
        <v>0.1</v>
      </c>
      <c r="CL22" s="81">
        <v>0.1</v>
      </c>
      <c r="CM22" s="46">
        <f>IFERROR(CM21/CM13,"na")</f>
        <v>9.9999999999999992E-2</v>
      </c>
      <c r="CN22" s="52">
        <f>IFERROR(CN21/CN13,"na")</f>
        <v>0.1</v>
      </c>
      <c r="CO22" s="81">
        <v>0.1</v>
      </c>
      <c r="CP22" s="81">
        <v>0.1</v>
      </c>
      <c r="CQ22" s="46">
        <f>IFERROR(CQ21/CQ13,"na")</f>
        <v>0.10000000000000002</v>
      </c>
      <c r="CR22" s="81">
        <v>0.1</v>
      </c>
      <c r="CS22" s="46">
        <f>IFERROR(CS21/CS13,"na")</f>
        <v>0.1</v>
      </c>
      <c r="CT22" s="81">
        <v>0.1</v>
      </c>
      <c r="CU22" s="46">
        <f>IFERROR(CU21/CU13,"na")</f>
        <v>0.1</v>
      </c>
      <c r="CV22" s="52">
        <f>IFERROR(CV21/CV13,"na")</f>
        <v>9.9999999999999992E-2</v>
      </c>
      <c r="CW22" s="81">
        <v>0.1</v>
      </c>
      <c r="CX22" s="81">
        <v>0.1</v>
      </c>
      <c r="CY22" s="46">
        <f>IFERROR(CY21/CY13,"na")</f>
        <v>0.1</v>
      </c>
      <c r="CZ22" s="81">
        <v>0.1</v>
      </c>
      <c r="DA22" s="46">
        <f>IFERROR(DA21/DA13,"na")</f>
        <v>0.10000000000000002</v>
      </c>
      <c r="DB22" s="81">
        <v>0.1</v>
      </c>
      <c r="DC22" s="46">
        <f>IFERROR(DC21/DC13,"na")</f>
        <v>0.1</v>
      </c>
      <c r="DD22" s="52">
        <f>IFERROR(DD21/DD13,"na")</f>
        <v>0.10000000000000002</v>
      </c>
      <c r="DE22" s="81">
        <v>0.1</v>
      </c>
      <c r="DF22" s="81">
        <v>0.1</v>
      </c>
      <c r="DG22" s="46">
        <f>IFERROR(DG21/DG13,"na")</f>
        <v>9.9999999999999992E-2</v>
      </c>
      <c r="DH22" s="81">
        <v>0.1</v>
      </c>
      <c r="DI22" s="46">
        <f>IFERROR(DI21/DI13,"na")</f>
        <v>0.1</v>
      </c>
      <c r="DJ22" s="81">
        <v>0.1</v>
      </c>
      <c r="DK22" s="46">
        <f>IFERROR(DK21/DK13,"na")</f>
        <v>0.1</v>
      </c>
      <c r="DL22" s="52">
        <f>IFERROR(DL21/DL13,"na")</f>
        <v>9.9999999999999992E-2</v>
      </c>
      <c r="DM22" s="81">
        <v>0.1</v>
      </c>
      <c r="DN22" s="81">
        <v>0.1</v>
      </c>
      <c r="DO22" s="46">
        <f>IFERROR(DO21/DO13,"na")</f>
        <v>0.1</v>
      </c>
      <c r="DP22" s="81">
        <v>0.1</v>
      </c>
      <c r="DQ22" s="46">
        <f>IFERROR(DQ21/DQ13,"na")</f>
        <v>0.1</v>
      </c>
      <c r="DR22" s="81">
        <v>0.1</v>
      </c>
      <c r="DS22" s="46">
        <f>IFERROR(DS21/DS13,"na")</f>
        <v>0.10000000000000002</v>
      </c>
      <c r="DT22" s="52">
        <f>IFERROR(DT21/DT13,"na")</f>
        <v>0.1</v>
      </c>
    </row>
    <row r="23" spans="2:124" s="15" customFormat="1" x14ac:dyDescent="0.25">
      <c r="B23" s="32" t="s">
        <v>27</v>
      </c>
      <c r="C23" s="15" t="s">
        <v>57</v>
      </c>
      <c r="E23" s="66">
        <v>-104.8</v>
      </c>
      <c r="F23" s="15">
        <v>248.7</v>
      </c>
      <c r="G23" s="15">
        <f>E23+F23</f>
        <v>143.89999999999998</v>
      </c>
      <c r="H23" s="15">
        <v>-821.4</v>
      </c>
      <c r="I23" s="15">
        <f>E23+F23+H23</f>
        <v>-677.5</v>
      </c>
      <c r="J23" s="15">
        <v>-332.5</v>
      </c>
      <c r="K23" s="15">
        <f>H23+J23</f>
        <v>-1153.9000000000001</v>
      </c>
      <c r="L23" s="58">
        <f>E23+F23+H23+J23</f>
        <v>-1010</v>
      </c>
      <c r="M23" s="66">
        <v>435.2</v>
      </c>
      <c r="N23" s="15">
        <v>590.4</v>
      </c>
      <c r="O23" s="15">
        <f>M23+N23</f>
        <v>1025.5999999999999</v>
      </c>
      <c r="P23" s="15">
        <v>129.69999999999999</v>
      </c>
      <c r="Q23" s="15">
        <f>M23+N23+P23</f>
        <v>1155.3</v>
      </c>
      <c r="R23" s="15">
        <v>-279.3</v>
      </c>
      <c r="S23" s="15">
        <f>P23+R23</f>
        <v>-149.60000000000002</v>
      </c>
      <c r="T23" s="58">
        <f>M23+N23+P23+R23</f>
        <v>876</v>
      </c>
      <c r="U23" s="66">
        <v>-771.2</v>
      </c>
      <c r="V23" s="15">
        <v>277.60000000000002</v>
      </c>
      <c r="W23" s="15">
        <f>U23+V23</f>
        <v>-493.6</v>
      </c>
      <c r="X23" s="15">
        <v>-373.1</v>
      </c>
      <c r="Y23" s="15">
        <f>U23+V23+X23</f>
        <v>-866.7</v>
      </c>
      <c r="Z23" s="15">
        <v>21.8</v>
      </c>
      <c r="AA23" s="15">
        <f>X23+Z23</f>
        <v>-351.3</v>
      </c>
      <c r="AB23" s="58">
        <f>U23+V23+X23+Z23</f>
        <v>-844.90000000000009</v>
      </c>
      <c r="AC23" s="66">
        <v>287.89999999999998</v>
      </c>
      <c r="AD23" s="15">
        <v>425.4</v>
      </c>
      <c r="AE23" s="15">
        <f>AC23+AD23</f>
        <v>713.3</v>
      </c>
      <c r="AF23" s="15">
        <v>-982.3</v>
      </c>
      <c r="AG23" s="15">
        <f>AC23+AD23+AF23</f>
        <v>-269</v>
      </c>
      <c r="AH23" s="15">
        <v>602.6</v>
      </c>
      <c r="AI23" s="15">
        <f>AF23+AH23</f>
        <v>-379.69999999999993</v>
      </c>
      <c r="AJ23" s="58">
        <f>AC23+AD23+AF23+AH23</f>
        <v>333.6</v>
      </c>
      <c r="AK23" s="66">
        <v>-5.7</v>
      </c>
      <c r="AL23" s="15">
        <v>70.5</v>
      </c>
      <c r="AM23" s="15">
        <f>AK23+AL23</f>
        <v>64.8</v>
      </c>
      <c r="AN23" s="15">
        <v>-204.1</v>
      </c>
      <c r="AO23" s="15">
        <f>AK23+AL23+AN23</f>
        <v>-139.30000000000001</v>
      </c>
      <c r="AP23" s="15">
        <v>579.4</v>
      </c>
      <c r="AQ23" s="15">
        <f>AN23+AP23</f>
        <v>375.29999999999995</v>
      </c>
      <c r="AR23" s="58">
        <f>AK23+AL23+AN23+AP23</f>
        <v>440.09999999999997</v>
      </c>
      <c r="AS23" s="66">
        <v>-302.10000000000002</v>
      </c>
      <c r="AT23" s="15">
        <v>-21.8</v>
      </c>
      <c r="AU23" s="15">
        <f>AS23+AT23</f>
        <v>-323.90000000000003</v>
      </c>
      <c r="AV23" s="15">
        <v>-179.3</v>
      </c>
      <c r="AW23" s="15">
        <f>AS23+AT23+AV23</f>
        <v>-503.20000000000005</v>
      </c>
      <c r="AX23" s="48">
        <f>IFERROR(AX13*AX24,"na")</f>
        <v>779.18925000000013</v>
      </c>
      <c r="AY23" s="15">
        <f>AV23+AX23</f>
        <v>599.88925000000017</v>
      </c>
      <c r="AZ23" s="58">
        <f>AS23+AT23+AV23+AX23</f>
        <v>275.98925000000008</v>
      </c>
      <c r="BA23" s="48">
        <f>IFERROR(BA13*BA24,"na")</f>
        <v>818.14871250000022</v>
      </c>
      <c r="BB23" s="48">
        <f>IFERROR(BB13*BB24,"na")</f>
        <v>859.05614812500028</v>
      </c>
      <c r="BC23" s="15">
        <f>BA23+BB23</f>
        <v>1677.2048606250005</v>
      </c>
      <c r="BD23" s="48">
        <f>IFERROR(BD13*BD24,"na")</f>
        <v>902.00895553125031</v>
      </c>
      <c r="BE23" s="15">
        <f>BA23+BB23+BD23</f>
        <v>2579.2138161562507</v>
      </c>
      <c r="BF23" s="48">
        <f>IFERROR(BF13*BF24,"na")</f>
        <v>947.10940330781295</v>
      </c>
      <c r="BG23" s="15">
        <f>BD23+BF23</f>
        <v>1849.1183588390631</v>
      </c>
      <c r="BH23" s="58">
        <f>BA23+BB23+BD23+BF23</f>
        <v>3526.3232194640636</v>
      </c>
      <c r="BI23" s="48">
        <f>IFERROR(BI13*BI24,"na")</f>
        <v>994.46487347320362</v>
      </c>
      <c r="BJ23" s="48">
        <f>IFERROR(BJ13*BJ24,"na")</f>
        <v>1044.1881171468638</v>
      </c>
      <c r="BK23" s="15">
        <f>BI23+BJ23</f>
        <v>2038.6529906200674</v>
      </c>
      <c r="BL23" s="48">
        <f>IFERROR(BL13*BL24,"na")</f>
        <v>1096.397523004207</v>
      </c>
      <c r="BM23" s="15">
        <f>BI23+BJ23+BL23</f>
        <v>3135.0505136242746</v>
      </c>
      <c r="BN23" s="48">
        <f>IFERROR(BN13*BN24,"na")</f>
        <v>1151.2173991544175</v>
      </c>
      <c r="BO23" s="15">
        <f>BL23+BN23</f>
        <v>2247.6149221586247</v>
      </c>
      <c r="BP23" s="58">
        <f>BI23+BJ23+BL23+BN23</f>
        <v>4286.2679127786923</v>
      </c>
      <c r="BQ23" s="48">
        <f>IFERROR(BQ13*BQ24,"na")</f>
        <v>1208.7782691121383</v>
      </c>
      <c r="BR23" s="48">
        <f>IFERROR(BR13*BR24,"na")</f>
        <v>1269.2171825677453</v>
      </c>
      <c r="BS23" s="15">
        <f>BQ23+BR23</f>
        <v>2477.9954516798834</v>
      </c>
      <c r="BT23" s="48">
        <f>IFERROR(BT13*BT24,"na")</f>
        <v>1332.6780416961328</v>
      </c>
      <c r="BU23" s="15">
        <f>BQ23+BR23+BT23</f>
        <v>3810.6734933760163</v>
      </c>
      <c r="BV23" s="48">
        <f>IFERROR(BV13*BV24,"na")</f>
        <v>1399.3119437809394</v>
      </c>
      <c r="BW23" s="15">
        <f>BT23+BV23</f>
        <v>2731.989985477072</v>
      </c>
      <c r="BX23" s="58">
        <f>BQ23+BR23+BT23+BV23</f>
        <v>5209.9854371569554</v>
      </c>
      <c r="BY23" s="48">
        <f>IFERROR(BY13*BY24,"na")</f>
        <v>1469.2775409699864</v>
      </c>
      <c r="BZ23" s="48">
        <f>IFERROR(BZ13*BZ24,"na")</f>
        <v>1542.7414180184858</v>
      </c>
      <c r="CA23" s="15">
        <f>BY23+BZ23</f>
        <v>3012.0189589884721</v>
      </c>
      <c r="CB23" s="48">
        <f>IFERROR(CB13*CB24,"na")</f>
        <v>1619.8784889194101</v>
      </c>
      <c r="CC23" s="15">
        <f>BY23+BZ23+CB23</f>
        <v>4631.8974479078825</v>
      </c>
      <c r="CD23" s="48">
        <f>IFERROR(CD13*CD24,"na")</f>
        <v>1700.8724133653807</v>
      </c>
      <c r="CE23" s="15">
        <f>CB23+CD23</f>
        <v>3320.7509022847908</v>
      </c>
      <c r="CF23" s="58">
        <f>BY23+BZ23+CB23+CD23</f>
        <v>6332.7698612732629</v>
      </c>
      <c r="CG23" s="48">
        <f>IFERROR(CG13*CG24,"na")</f>
        <v>1785.9160340336498</v>
      </c>
      <c r="CH23" s="48">
        <f>IFERROR(CH13*CH24,"na")</f>
        <v>1875.2118357353324</v>
      </c>
      <c r="CI23" s="15">
        <f>CG23+CH23</f>
        <v>3661.1278697689822</v>
      </c>
      <c r="CJ23" s="48">
        <f>IFERROR(CJ13*CJ24,"na")</f>
        <v>1968.972427522099</v>
      </c>
      <c r="CK23" s="15">
        <f>CG23+CH23+CJ23</f>
        <v>5630.100297291081</v>
      </c>
      <c r="CL23" s="48">
        <f>IFERROR(CL13*CL24,"na")</f>
        <v>2067.4210488982039</v>
      </c>
      <c r="CM23" s="15">
        <f>CJ23+CL23</f>
        <v>4036.3934764203032</v>
      </c>
      <c r="CN23" s="58">
        <f>CG23+CH23+CJ23+CL23</f>
        <v>7697.5213461892854</v>
      </c>
      <c r="CO23" s="48">
        <f>IFERROR(CO13*CO24,"na")</f>
        <v>2170.7921013431146</v>
      </c>
      <c r="CP23" s="48">
        <f>IFERROR(CP13*CP24,"na")</f>
        <v>2279.3317064102703</v>
      </c>
      <c r="CQ23" s="15">
        <f>CO23+CP23</f>
        <v>4450.1238077533853</v>
      </c>
      <c r="CR23" s="48">
        <f>IFERROR(CR13*CR24,"na")</f>
        <v>2393.2982917307841</v>
      </c>
      <c r="CS23" s="15">
        <f>CO23+CP23+CR23</f>
        <v>6843.4220994841689</v>
      </c>
      <c r="CT23" s="48">
        <f>IFERROR(CT13*CT24,"na")</f>
        <v>2512.9632063173235</v>
      </c>
      <c r="CU23" s="15">
        <f>CR23+CT23</f>
        <v>4906.2614980481076</v>
      </c>
      <c r="CV23" s="58">
        <f>CO23+CP23+CR23+CT23</f>
        <v>9356.385305801492</v>
      </c>
      <c r="CW23" s="48">
        <f>IFERROR(CW13*CW24,"na")</f>
        <v>2638.6113666331898</v>
      </c>
      <c r="CX23" s="48">
        <f>IFERROR(CX13*CX24,"na")</f>
        <v>2770.5419349648496</v>
      </c>
      <c r="CY23" s="15">
        <f>CW23+CX23</f>
        <v>5409.1533015980394</v>
      </c>
      <c r="CZ23" s="48">
        <f>IFERROR(CZ13*CZ24,"na")</f>
        <v>2909.069031713092</v>
      </c>
      <c r="DA23" s="15">
        <f>CW23+CX23+CZ23</f>
        <v>8318.2223333111324</v>
      </c>
      <c r="DB23" s="48">
        <f>IFERROR(DB13*DB24,"na")</f>
        <v>3054.5224832987469</v>
      </c>
      <c r="DC23" s="15">
        <f>CZ23+DB23</f>
        <v>5963.591515011839</v>
      </c>
      <c r="DD23" s="58">
        <f>CW23+CX23+CZ23+DB23</f>
        <v>11372.74481660988</v>
      </c>
      <c r="DE23" s="48">
        <f>IFERROR(DE13*DE24,"na")</f>
        <v>3207.2486074636845</v>
      </c>
      <c r="DF23" s="48">
        <f>IFERROR(DF13*DF24,"na")</f>
        <v>3367.6110378368685</v>
      </c>
      <c r="DG23" s="15">
        <f>DE23+DF23</f>
        <v>6574.859645300553</v>
      </c>
      <c r="DH23" s="48">
        <f>IFERROR(DH13*DH24,"na")</f>
        <v>3535.9915897287124</v>
      </c>
      <c r="DI23" s="15">
        <f>DE23+DF23+DH23</f>
        <v>10110.851235029266</v>
      </c>
      <c r="DJ23" s="48">
        <f>IFERROR(DJ13*DJ24,"na")</f>
        <v>3712.7911692151483</v>
      </c>
      <c r="DK23" s="15">
        <f>DH23+DJ23</f>
        <v>7248.7827589438602</v>
      </c>
      <c r="DL23" s="58">
        <f>DE23+DF23+DH23+DJ23</f>
        <v>13823.642404244414</v>
      </c>
      <c r="DM23" s="48">
        <f>IFERROR(DM13*DM24,"na")</f>
        <v>3898.4307276759059</v>
      </c>
      <c r="DN23" s="48">
        <f>IFERROR(DN13*DN24,"na")</f>
        <v>4093.3522640597012</v>
      </c>
      <c r="DO23" s="15">
        <f>DM23+DN23</f>
        <v>7991.7829917356066</v>
      </c>
      <c r="DP23" s="48">
        <f>IFERROR(DP13*DP24,"na")</f>
        <v>4298.0198772626864</v>
      </c>
      <c r="DQ23" s="15">
        <f>DM23+DN23+DP23</f>
        <v>12289.802868998293</v>
      </c>
      <c r="DR23" s="48">
        <f>IFERROR(DR13*DR24,"na")</f>
        <v>4512.9208711258207</v>
      </c>
      <c r="DS23" s="15">
        <f>DP23+DR23</f>
        <v>8810.9407483885079</v>
      </c>
      <c r="DT23" s="58">
        <f>DM23+DN23+DP23+DR23</f>
        <v>16802.723740124115</v>
      </c>
    </row>
    <row r="24" spans="2:124" ht="14.4" x14ac:dyDescent="0.3">
      <c r="B24" s="41" t="s">
        <v>24</v>
      </c>
      <c r="C24" s="12" t="s">
        <v>58</v>
      </c>
      <c r="D24" s="12"/>
      <c r="E24" s="51">
        <f t="shared" ref="E24" si="30">IFERROR(E23/E17,"na")</f>
        <v>-1.6310522465877077E-2</v>
      </c>
      <c r="F24" s="46">
        <f t="shared" ref="F24" si="31">IFERROR(F23/F17,"na")</f>
        <v>3.3953145478374837E-2</v>
      </c>
      <c r="G24" s="46">
        <f t="shared" ref="G24" si="32">IFERROR(G23/G17,"na")</f>
        <v>1.0465378433611391E-2</v>
      </c>
      <c r="H24" s="46">
        <f t="shared" ref="H24:AW24" si="33">IFERROR(H23/H17,"na")</f>
        <v>-9.340990504349804E-2</v>
      </c>
      <c r="I24" s="46">
        <f t="shared" ref="I24" si="34">IFERROR(I23/I17,"na")</f>
        <v>-3.0052875317163188E-2</v>
      </c>
      <c r="J24" s="46">
        <f t="shared" si="33"/>
        <v>-2.6903035795197098E-2</v>
      </c>
      <c r="K24" s="46">
        <f t="shared" si="33"/>
        <v>-5.4550955669961758E-2</v>
      </c>
      <c r="L24" s="52">
        <f t="shared" si="33"/>
        <v>-2.8937506446474207E-2</v>
      </c>
      <c r="M24" s="51">
        <f t="shared" si="33"/>
        <v>6.2487436464405709E-2</v>
      </c>
      <c r="N24" s="46">
        <f t="shared" si="33"/>
        <v>7.1935959450732889E-2</v>
      </c>
      <c r="O24" s="46">
        <f t="shared" si="33"/>
        <v>6.7598652772559789E-2</v>
      </c>
      <c r="P24" s="46">
        <f t="shared" si="33"/>
        <v>1.4721906923950055E-2</v>
      </c>
      <c r="Q24" s="46">
        <f t="shared" si="33"/>
        <v>4.8173831097619454E-2</v>
      </c>
      <c r="R24" s="46">
        <f t="shared" si="33"/>
        <v>-3.3936816524908868E-2</v>
      </c>
      <c r="S24" s="46">
        <f t="shared" si="33"/>
        <v>-8.7793427230046968E-3</v>
      </c>
      <c r="T24" s="52">
        <f t="shared" si="33"/>
        <v>2.719491864807726E-2</v>
      </c>
      <c r="U24" s="51">
        <f t="shared" si="33"/>
        <v>-8.7941159701237254E-2</v>
      </c>
      <c r="V24" s="46">
        <f t="shared" si="33"/>
        <v>3.5950632632710415E-2</v>
      </c>
      <c r="W24" s="46">
        <f t="shared" si="33"/>
        <v>-2.9931114776365578E-2</v>
      </c>
      <c r="X24" s="46">
        <f t="shared" si="33"/>
        <v>-4.6277116951738348E-2</v>
      </c>
      <c r="Y24" s="46">
        <f t="shared" si="33"/>
        <v>-3.5298429959068976E-2</v>
      </c>
      <c r="Z24" s="46">
        <f t="shared" si="33"/>
        <v>1.9977639706017119E-3</v>
      </c>
      <c r="AA24" s="46">
        <f t="shared" si="33"/>
        <v>-1.8514321853013254E-2</v>
      </c>
      <c r="AB24" s="52">
        <f t="shared" si="33"/>
        <v>-2.3823017732626177E-2</v>
      </c>
      <c r="AC24" s="51">
        <f t="shared" si="33"/>
        <v>3.3959281889169357E-2</v>
      </c>
      <c r="AD24" s="46">
        <f t="shared" si="33"/>
        <v>5.323488925040671E-2</v>
      </c>
      <c r="AE24" s="46">
        <f t="shared" si="33"/>
        <v>4.3312202467696494E-2</v>
      </c>
      <c r="AF24" s="46">
        <f t="shared" si="33"/>
        <v>-0.1053755135755586</v>
      </c>
      <c r="AG24" s="46">
        <f t="shared" si="33"/>
        <v>-1.0430116282225763E-2</v>
      </c>
      <c r="AH24" s="46">
        <f t="shared" si="33"/>
        <v>6.0058204433104771E-2</v>
      </c>
      <c r="AI24" s="46">
        <f t="shared" si="33"/>
        <v>-1.9617163080261426E-2</v>
      </c>
      <c r="AJ24" s="52">
        <f t="shared" si="33"/>
        <v>9.3121149610739095E-3</v>
      </c>
      <c r="AK24" s="51">
        <f t="shared" si="33"/>
        <v>-7.3484858251576053E-4</v>
      </c>
      <c r="AL24" s="46">
        <f t="shared" si="33"/>
        <v>8.6495638411424793E-3</v>
      </c>
      <c r="AM24" s="46">
        <f t="shared" si="33"/>
        <v>4.0735758200585899E-3</v>
      </c>
      <c r="AN24" s="46">
        <f t="shared" si="33"/>
        <v>-2.56590774801051E-2</v>
      </c>
      <c r="AO24" s="46">
        <f t="shared" si="33"/>
        <v>-5.8378070296751699E-3</v>
      </c>
      <c r="AP24" s="46">
        <f t="shared" si="33"/>
        <v>5.8737657387319807E-2</v>
      </c>
      <c r="AQ24" s="46">
        <f t="shared" si="33"/>
        <v>2.106237898813031E-2</v>
      </c>
      <c r="AR24" s="52">
        <f t="shared" si="33"/>
        <v>1.3049318179796534E-2</v>
      </c>
      <c r="AS24" s="51">
        <f t="shared" si="33"/>
        <v>-3.1044475501479783E-2</v>
      </c>
      <c r="AT24" s="46">
        <f>IFERROR(AT23/AT17,"na")</f>
        <v>-1.8646024889877261E-3</v>
      </c>
      <c r="AU24" s="46">
        <f t="shared" si="33"/>
        <v>-1.5119476069776455E-2</v>
      </c>
      <c r="AV24" s="46">
        <f t="shared" si="33"/>
        <v>-1.5977686488027873E-2</v>
      </c>
      <c r="AW24" s="46">
        <f t="shared" si="33"/>
        <v>-1.5414494280830525E-2</v>
      </c>
      <c r="AX24" s="81">
        <v>0.05</v>
      </c>
      <c r="AY24" s="46">
        <f>IFERROR(AY23/AY17,"na")</f>
        <v>2.8261083138625596E-2</v>
      </c>
      <c r="AZ24" s="52">
        <f t="shared" ref="AZ24" si="35">IFERROR(AZ23/AZ17,"na")</f>
        <v>6.4711183488001508E-3</v>
      </c>
      <c r="BA24" s="81">
        <v>0.05</v>
      </c>
      <c r="BB24" s="81">
        <v>0.05</v>
      </c>
      <c r="BC24" s="46">
        <f t="shared" ref="BC24" si="36">IFERROR(BC23/BC17,"na")</f>
        <v>7.1428571428571425E-2</v>
      </c>
      <c r="BD24" s="81">
        <v>0.05</v>
      </c>
      <c r="BE24" s="46">
        <f t="shared" ref="BE24" si="37">IFERROR(BE23/BE17,"na")</f>
        <v>7.1428571428571411E-2</v>
      </c>
      <c r="BF24" s="81">
        <v>0.05</v>
      </c>
      <c r="BG24" s="46">
        <f>IFERROR(BG23/BG17,"na")</f>
        <v>7.1428571428571425E-2</v>
      </c>
      <c r="BH24" s="52">
        <f t="shared" ref="BH24" si="38">IFERROR(BH23/BH17,"na")</f>
        <v>7.1428571428571425E-2</v>
      </c>
      <c r="BI24" s="81">
        <v>0.05</v>
      </c>
      <c r="BJ24" s="81">
        <v>0.05</v>
      </c>
      <c r="BK24" s="46">
        <f t="shared" ref="BK24" si="39">IFERROR(BK23/BK17,"na")</f>
        <v>7.1428571428571438E-2</v>
      </c>
      <c r="BL24" s="81">
        <v>0.05</v>
      </c>
      <c r="BM24" s="46">
        <f t="shared" ref="BM24" si="40">IFERROR(BM23/BM17,"na")</f>
        <v>7.1428571428571425E-2</v>
      </c>
      <c r="BN24" s="81">
        <v>0.05</v>
      </c>
      <c r="BO24" s="46">
        <f>IFERROR(BO23/BO17,"na")</f>
        <v>7.1428571428571438E-2</v>
      </c>
      <c r="BP24" s="52">
        <f t="shared" ref="BP24" si="41">IFERROR(BP23/BP17,"na")</f>
        <v>7.1428571428571438E-2</v>
      </c>
      <c r="BQ24" s="81">
        <v>0.05</v>
      </c>
      <c r="BR24" s="81">
        <v>0.05</v>
      </c>
      <c r="BS24" s="46">
        <f t="shared" ref="BS24" si="42">IFERROR(BS23/BS17,"na")</f>
        <v>7.1428571428571425E-2</v>
      </c>
      <c r="BT24" s="81">
        <v>0.05</v>
      </c>
      <c r="BU24" s="46">
        <f t="shared" ref="BU24" si="43">IFERROR(BU23/BU17,"na")</f>
        <v>7.1428571428571425E-2</v>
      </c>
      <c r="BV24" s="81">
        <v>0.05</v>
      </c>
      <c r="BW24" s="46">
        <f>IFERROR(BW23/BW17,"na")</f>
        <v>7.1428571428571438E-2</v>
      </c>
      <c r="BX24" s="52">
        <f t="shared" ref="BX24" si="44">IFERROR(BX23/BX17,"na")</f>
        <v>7.1428571428571438E-2</v>
      </c>
      <c r="BY24" s="81">
        <v>0.05</v>
      </c>
      <c r="BZ24" s="81">
        <v>0.05</v>
      </c>
      <c r="CA24" s="46">
        <f t="shared" ref="CA24" si="45">IFERROR(CA23/CA17,"na")</f>
        <v>7.1428571428571411E-2</v>
      </c>
      <c r="CB24" s="81">
        <v>0.05</v>
      </c>
      <c r="CC24" s="46">
        <f t="shared" ref="CC24" si="46">IFERROR(CC23/CC17,"na")</f>
        <v>7.1428571428571425E-2</v>
      </c>
      <c r="CD24" s="81">
        <v>0.05</v>
      </c>
      <c r="CE24" s="46">
        <f>IFERROR(CE23/CE17,"na")</f>
        <v>7.1428571428571425E-2</v>
      </c>
      <c r="CF24" s="52">
        <f t="shared" ref="CF24" si="47">IFERROR(CF23/CF17,"na")</f>
        <v>7.1428571428571425E-2</v>
      </c>
      <c r="CG24" s="81">
        <v>0.05</v>
      </c>
      <c r="CH24" s="81">
        <v>0.05</v>
      </c>
      <c r="CI24" s="46">
        <f t="shared" ref="CI24" si="48">IFERROR(CI23/CI17,"na")</f>
        <v>7.1428571428571425E-2</v>
      </c>
      <c r="CJ24" s="81">
        <v>0.05</v>
      </c>
      <c r="CK24" s="46">
        <f t="shared" ref="CK24" si="49">IFERROR(CK23/CK17,"na")</f>
        <v>7.1428571428571425E-2</v>
      </c>
      <c r="CL24" s="81">
        <v>0.05</v>
      </c>
      <c r="CM24" s="46">
        <f>IFERROR(CM23/CM17,"na")</f>
        <v>7.1428571428571425E-2</v>
      </c>
      <c r="CN24" s="52">
        <f t="shared" ref="CN24" si="50">IFERROR(CN23/CN17,"na")</f>
        <v>7.1428571428571425E-2</v>
      </c>
      <c r="CO24" s="81">
        <v>0.05</v>
      </c>
      <c r="CP24" s="81">
        <v>0.05</v>
      </c>
      <c r="CQ24" s="46">
        <f t="shared" ref="CQ24" si="51">IFERROR(CQ23/CQ17,"na")</f>
        <v>7.1428571428571438E-2</v>
      </c>
      <c r="CR24" s="81">
        <v>0.05</v>
      </c>
      <c r="CS24" s="46">
        <f t="shared" ref="CS24" si="52">IFERROR(CS23/CS17,"na")</f>
        <v>7.1428571428571425E-2</v>
      </c>
      <c r="CT24" s="81">
        <v>0.05</v>
      </c>
      <c r="CU24" s="46">
        <f>IFERROR(CU23/CU17,"na")</f>
        <v>7.1428571428571425E-2</v>
      </c>
      <c r="CV24" s="52">
        <f t="shared" ref="CV24" si="53">IFERROR(CV23/CV17,"na")</f>
        <v>7.1428571428571425E-2</v>
      </c>
      <c r="CW24" s="81">
        <v>0.05</v>
      </c>
      <c r="CX24" s="81">
        <v>0.05</v>
      </c>
      <c r="CY24" s="46">
        <f t="shared" ref="CY24" si="54">IFERROR(CY23/CY17,"na")</f>
        <v>7.1428571428571425E-2</v>
      </c>
      <c r="CZ24" s="81">
        <v>0.05</v>
      </c>
      <c r="DA24" s="46">
        <f t="shared" ref="DA24" si="55">IFERROR(DA23/DA17,"na")</f>
        <v>7.1428571428571425E-2</v>
      </c>
      <c r="DB24" s="81">
        <v>0.05</v>
      </c>
      <c r="DC24" s="46">
        <f>IFERROR(DC23/DC17,"na")</f>
        <v>7.1428571428571425E-2</v>
      </c>
      <c r="DD24" s="52">
        <f t="shared" ref="DD24" si="56">IFERROR(DD23/DD17,"na")</f>
        <v>7.1428571428571425E-2</v>
      </c>
      <c r="DE24" s="81">
        <v>0.05</v>
      </c>
      <c r="DF24" s="81">
        <v>0.05</v>
      </c>
      <c r="DG24" s="46">
        <f t="shared" ref="DG24" si="57">IFERROR(DG23/DG17,"na")</f>
        <v>7.1428571428571425E-2</v>
      </c>
      <c r="DH24" s="81">
        <v>0.05</v>
      </c>
      <c r="DI24" s="46">
        <f t="shared" ref="DI24" si="58">IFERROR(DI23/DI17,"na")</f>
        <v>7.1428571428571438E-2</v>
      </c>
      <c r="DJ24" s="81">
        <v>0.05</v>
      </c>
      <c r="DK24" s="46">
        <f>IFERROR(DK23/DK17,"na")</f>
        <v>7.1428571428571425E-2</v>
      </c>
      <c r="DL24" s="52">
        <f t="shared" ref="DL24" si="59">IFERROR(DL23/DL17,"na")</f>
        <v>7.1428571428571425E-2</v>
      </c>
      <c r="DM24" s="81">
        <v>0.05</v>
      </c>
      <c r="DN24" s="81">
        <v>0.05</v>
      </c>
      <c r="DO24" s="46">
        <f t="shared" ref="DO24" si="60">IFERROR(DO23/DO17,"na")</f>
        <v>7.1428571428571425E-2</v>
      </c>
      <c r="DP24" s="81">
        <v>0.05</v>
      </c>
      <c r="DQ24" s="46">
        <f t="shared" ref="DQ24" si="61">IFERROR(DQ23/DQ17,"na")</f>
        <v>7.1428571428571425E-2</v>
      </c>
      <c r="DR24" s="81">
        <v>0.05</v>
      </c>
      <c r="DS24" s="46">
        <f>IFERROR(DS23/DS17,"na")</f>
        <v>7.1428571428571425E-2</v>
      </c>
      <c r="DT24" s="52">
        <f t="shared" ref="DT24" si="62">IFERROR(DT23/DT17,"na")</f>
        <v>7.1428571428571425E-2</v>
      </c>
    </row>
    <row r="25" spans="2:124" x14ac:dyDescent="0.25">
      <c r="B25" s="40" t="s">
        <v>197</v>
      </c>
      <c r="C25" s="40" t="s">
        <v>57</v>
      </c>
      <c r="D25" s="40"/>
      <c r="E25" s="65">
        <f t="shared" ref="E25:AJ25" si="63">E13-E17</f>
        <v>1857.4000000000005</v>
      </c>
      <c r="F25" s="16">
        <f t="shared" si="63"/>
        <v>2568.0999999999995</v>
      </c>
      <c r="G25" s="16">
        <f t="shared" si="63"/>
        <v>4425.4999999999982</v>
      </c>
      <c r="H25" s="16">
        <f t="shared" si="63"/>
        <v>3318.5</v>
      </c>
      <c r="I25" s="16">
        <f t="shared" si="63"/>
        <v>7744</v>
      </c>
      <c r="J25" s="16">
        <f t="shared" si="63"/>
        <v>4406.2000000000007</v>
      </c>
      <c r="K25" s="16">
        <f t="shared" si="63"/>
        <v>7724.7000000000007</v>
      </c>
      <c r="L25" s="62">
        <f t="shared" si="63"/>
        <v>12150.199999999997</v>
      </c>
      <c r="M25" s="65">
        <f t="shared" si="63"/>
        <v>3285.4000000000005</v>
      </c>
      <c r="N25" s="16">
        <f t="shared" si="63"/>
        <v>3310.9000000000015</v>
      </c>
      <c r="O25" s="16">
        <f t="shared" si="63"/>
        <v>6596.2999999999993</v>
      </c>
      <c r="P25" s="16">
        <f t="shared" si="63"/>
        <v>3570</v>
      </c>
      <c r="Q25" s="16">
        <f t="shared" si="63"/>
        <v>10166.299999999999</v>
      </c>
      <c r="R25" s="16">
        <f t="shared" si="63"/>
        <v>4324.8999999999996</v>
      </c>
      <c r="S25" s="16">
        <f t="shared" si="63"/>
        <v>7894.9000000000015</v>
      </c>
      <c r="T25" s="62">
        <f t="shared" si="63"/>
        <v>14491.199999999997</v>
      </c>
      <c r="U25" s="65">
        <f t="shared" si="63"/>
        <v>3959.1000000000004</v>
      </c>
      <c r="V25" s="16">
        <f t="shared" si="63"/>
        <v>3056.0000000000009</v>
      </c>
      <c r="W25" s="16">
        <f t="shared" si="63"/>
        <v>7015.1000000000022</v>
      </c>
      <c r="X25" s="16">
        <f t="shared" si="63"/>
        <v>3236.3000000000011</v>
      </c>
      <c r="Y25" s="16">
        <f t="shared" si="63"/>
        <v>10251.400000000001</v>
      </c>
      <c r="Z25" s="16">
        <f t="shared" si="63"/>
        <v>3372.8000000000011</v>
      </c>
      <c r="AA25" s="16">
        <f t="shared" si="63"/>
        <v>6609.0999999999985</v>
      </c>
      <c r="AB25" s="62">
        <f t="shared" si="63"/>
        <v>13624.200000000004</v>
      </c>
      <c r="AC25" s="65">
        <f t="shared" si="63"/>
        <v>3152.1000000000004</v>
      </c>
      <c r="AD25" s="16">
        <f t="shared" si="63"/>
        <v>3164.2000000000016</v>
      </c>
      <c r="AE25" s="16">
        <f t="shared" si="63"/>
        <v>6316.2999999999993</v>
      </c>
      <c r="AF25" s="16">
        <f t="shared" si="63"/>
        <v>3695.5999999999985</v>
      </c>
      <c r="AG25" s="16">
        <f t="shared" si="63"/>
        <v>10011.899999999998</v>
      </c>
      <c r="AH25" s="16">
        <f t="shared" si="63"/>
        <v>3430.7999999999993</v>
      </c>
      <c r="AI25" s="16">
        <f t="shared" si="63"/>
        <v>7126.4000000000051</v>
      </c>
      <c r="AJ25" s="62">
        <f t="shared" si="63"/>
        <v>13442.700000000004</v>
      </c>
      <c r="AK25" s="65">
        <f t="shared" ref="AK25:BP25" si="64">AK13-AK17</f>
        <v>3147.6999999999989</v>
      </c>
      <c r="AL25" s="16">
        <f t="shared" si="64"/>
        <v>3095.7</v>
      </c>
      <c r="AM25" s="16">
        <f t="shared" si="64"/>
        <v>6243.4000000000015</v>
      </c>
      <c r="AN25" s="16">
        <f t="shared" si="64"/>
        <v>3354.5</v>
      </c>
      <c r="AO25" s="16">
        <f t="shared" si="64"/>
        <v>9597.8999999999978</v>
      </c>
      <c r="AP25" s="16">
        <f t="shared" si="64"/>
        <v>2802.0000000000018</v>
      </c>
      <c r="AQ25" s="16">
        <f t="shared" si="64"/>
        <v>6156.5</v>
      </c>
      <c r="AR25" s="62">
        <f t="shared" si="64"/>
        <v>12399.900000000001</v>
      </c>
      <c r="AS25" s="65">
        <f t="shared" si="64"/>
        <v>3181.1000000000004</v>
      </c>
      <c r="AT25" s="16">
        <f t="shared" si="64"/>
        <v>3175.3999999999996</v>
      </c>
      <c r="AU25" s="16">
        <f t="shared" si="64"/>
        <v>6356.5</v>
      </c>
      <c r="AV25" s="16">
        <f t="shared" si="64"/>
        <v>3619.7999999999993</v>
      </c>
      <c r="AW25" s="16">
        <f t="shared" si="64"/>
        <v>9976.2999999999993</v>
      </c>
      <c r="AX25" s="16">
        <f t="shared" si="64"/>
        <v>5578.99503</v>
      </c>
      <c r="AY25" s="16">
        <f t="shared" si="64"/>
        <v>9198.7950299999975</v>
      </c>
      <c r="AZ25" s="62">
        <f t="shared" si="64"/>
        <v>15555.295030000001</v>
      </c>
      <c r="BA25" s="16">
        <f t="shared" si="64"/>
        <v>4908.8922750000002</v>
      </c>
      <c r="BB25" s="16">
        <f t="shared" si="64"/>
        <v>5154.3368887500001</v>
      </c>
      <c r="BC25" s="16">
        <f t="shared" si="64"/>
        <v>10063.229163750006</v>
      </c>
      <c r="BD25" s="16">
        <f t="shared" si="64"/>
        <v>5412.0537331875003</v>
      </c>
      <c r="BE25" s="16">
        <f t="shared" si="64"/>
        <v>15475.282896937497</v>
      </c>
      <c r="BF25" s="16">
        <f t="shared" si="64"/>
        <v>5682.656419846875</v>
      </c>
      <c r="BG25" s="16">
        <f t="shared" si="64"/>
        <v>11094.710153034379</v>
      </c>
      <c r="BH25" s="62">
        <f t="shared" si="64"/>
        <v>21157.939316784381</v>
      </c>
      <c r="BI25" s="16">
        <f t="shared" si="64"/>
        <v>5966.7892408392217</v>
      </c>
      <c r="BJ25" s="16">
        <f t="shared" si="64"/>
        <v>6265.1287028811821</v>
      </c>
      <c r="BK25" s="16">
        <f t="shared" si="64"/>
        <v>12231.917943720407</v>
      </c>
      <c r="BL25" s="16">
        <f t="shared" si="64"/>
        <v>6578.3851380252399</v>
      </c>
      <c r="BM25" s="16">
        <f t="shared" si="64"/>
        <v>18810.303081745646</v>
      </c>
      <c r="BN25" s="16">
        <f t="shared" si="64"/>
        <v>6907.3043949265029</v>
      </c>
      <c r="BO25" s="16">
        <f t="shared" si="64"/>
        <v>13485.68953295175</v>
      </c>
      <c r="BP25" s="62">
        <f t="shared" si="64"/>
        <v>25717.60747667215</v>
      </c>
      <c r="BQ25" s="16">
        <f t="shared" ref="BQ25:CV25" si="65">BQ13-BQ17</f>
        <v>7252.6696146728282</v>
      </c>
      <c r="BR25" s="16">
        <f t="shared" si="65"/>
        <v>7615.303095406467</v>
      </c>
      <c r="BS25" s="16">
        <f t="shared" si="65"/>
        <v>14867.972710079302</v>
      </c>
      <c r="BT25" s="16">
        <f t="shared" si="65"/>
        <v>7996.0682501767951</v>
      </c>
      <c r="BU25" s="16">
        <f t="shared" si="65"/>
        <v>22864.040960256098</v>
      </c>
      <c r="BV25" s="16">
        <f t="shared" si="65"/>
        <v>8395.8716626856331</v>
      </c>
      <c r="BW25" s="16">
        <f t="shared" si="65"/>
        <v>16391.939912862435</v>
      </c>
      <c r="BX25" s="62">
        <f t="shared" si="65"/>
        <v>31259.912622941745</v>
      </c>
      <c r="BY25" s="16">
        <f t="shared" si="65"/>
        <v>8815.6652458199169</v>
      </c>
      <c r="BZ25" s="16">
        <f t="shared" si="65"/>
        <v>9256.4485081109124</v>
      </c>
      <c r="CA25" s="16">
        <f t="shared" si="65"/>
        <v>18072.113753930826</v>
      </c>
      <c r="CB25" s="16">
        <f t="shared" si="65"/>
        <v>9719.2709335164582</v>
      </c>
      <c r="CC25" s="16">
        <f t="shared" si="65"/>
        <v>27791.384687447295</v>
      </c>
      <c r="CD25" s="16">
        <f t="shared" si="65"/>
        <v>10205.234480192281</v>
      </c>
      <c r="CE25" s="16">
        <f t="shared" si="65"/>
        <v>19924.50541370875</v>
      </c>
      <c r="CF25" s="62">
        <f t="shared" si="65"/>
        <v>37996.619167639568</v>
      </c>
      <c r="CG25" s="16">
        <f t="shared" si="65"/>
        <v>10715.496204201896</v>
      </c>
      <c r="CH25" s="16">
        <f t="shared" si="65"/>
        <v>11251.271014411992</v>
      </c>
      <c r="CI25" s="16">
        <f t="shared" si="65"/>
        <v>21966.767218613888</v>
      </c>
      <c r="CJ25" s="16">
        <f t="shared" si="65"/>
        <v>11813.834565132591</v>
      </c>
      <c r="CK25" s="16">
        <f t="shared" si="65"/>
        <v>33780.601783746475</v>
      </c>
      <c r="CL25" s="16">
        <f t="shared" si="65"/>
        <v>12404.526293389223</v>
      </c>
      <c r="CM25" s="16">
        <f t="shared" si="65"/>
        <v>24218.360858521824</v>
      </c>
      <c r="CN25" s="62">
        <f t="shared" si="65"/>
        <v>46185.128077135712</v>
      </c>
      <c r="CO25" s="16">
        <f t="shared" si="65"/>
        <v>13024.752608058683</v>
      </c>
      <c r="CP25" s="16">
        <f t="shared" si="65"/>
        <v>13675.990238461618</v>
      </c>
      <c r="CQ25" s="16">
        <f t="shared" si="65"/>
        <v>26700.742846520305</v>
      </c>
      <c r="CR25" s="16">
        <f t="shared" si="65"/>
        <v>14359.789750384705</v>
      </c>
      <c r="CS25" s="16">
        <f t="shared" si="65"/>
        <v>41060.532596905003</v>
      </c>
      <c r="CT25" s="16">
        <f t="shared" si="65"/>
        <v>15077.779237903938</v>
      </c>
      <c r="CU25" s="16">
        <f t="shared" si="65"/>
        <v>29437.568988288636</v>
      </c>
      <c r="CV25" s="62">
        <f t="shared" si="65"/>
        <v>56138.311834808948</v>
      </c>
      <c r="CW25" s="16">
        <f t="shared" ref="CW25:DT25" si="66">CW13-CW17</f>
        <v>15831.66819979914</v>
      </c>
      <c r="CX25" s="16">
        <f t="shared" si="66"/>
        <v>16623.251609789091</v>
      </c>
      <c r="CY25" s="16">
        <f t="shared" si="66"/>
        <v>32454.919809588231</v>
      </c>
      <c r="CZ25" s="16">
        <f t="shared" si="66"/>
        <v>17454.414190278549</v>
      </c>
      <c r="DA25" s="16">
        <f t="shared" si="66"/>
        <v>49909.333999866765</v>
      </c>
      <c r="DB25" s="16">
        <f t="shared" si="66"/>
        <v>18327.13489979248</v>
      </c>
      <c r="DC25" s="16">
        <f t="shared" si="66"/>
        <v>35781.549090071028</v>
      </c>
      <c r="DD25" s="62">
        <f t="shared" si="66"/>
        <v>68236.46889965923</v>
      </c>
      <c r="DE25" s="16">
        <f t="shared" si="66"/>
        <v>19243.491644782109</v>
      </c>
      <c r="DF25" s="16">
        <f t="shared" si="66"/>
        <v>20205.666227021211</v>
      </c>
      <c r="DG25" s="16">
        <f t="shared" si="66"/>
        <v>39449.157871803327</v>
      </c>
      <c r="DH25" s="16">
        <f t="shared" si="66"/>
        <v>21215.949538372268</v>
      </c>
      <c r="DI25" s="16">
        <f t="shared" si="66"/>
        <v>60665.107410175609</v>
      </c>
      <c r="DJ25" s="16">
        <f t="shared" si="66"/>
        <v>22276.747015290886</v>
      </c>
      <c r="DK25" s="16">
        <f t="shared" si="66"/>
        <v>43492.696553663147</v>
      </c>
      <c r="DL25" s="62">
        <f t="shared" si="66"/>
        <v>82941.854425466503</v>
      </c>
      <c r="DM25" s="16">
        <f t="shared" si="66"/>
        <v>23390.584366055431</v>
      </c>
      <c r="DN25" s="16">
        <f t="shared" si="66"/>
        <v>24560.113584358201</v>
      </c>
      <c r="DO25" s="16">
        <f t="shared" si="66"/>
        <v>47950.697950413625</v>
      </c>
      <c r="DP25" s="16">
        <f t="shared" si="66"/>
        <v>25788.119263576111</v>
      </c>
      <c r="DQ25" s="16">
        <f t="shared" si="66"/>
        <v>73738.817213989736</v>
      </c>
      <c r="DR25" s="16">
        <f t="shared" si="66"/>
        <v>27077.525226754922</v>
      </c>
      <c r="DS25" s="16">
        <f t="shared" si="66"/>
        <v>52865.644490331004</v>
      </c>
      <c r="DT25" s="62">
        <f t="shared" si="66"/>
        <v>100816.34244074466</v>
      </c>
    </row>
    <row r="26" spans="2:124" ht="14.4" x14ac:dyDescent="0.3">
      <c r="B26" s="41" t="s">
        <v>198</v>
      </c>
      <c r="C26" s="13" t="s">
        <v>58</v>
      </c>
      <c r="D26" s="13"/>
      <c r="E26" s="97">
        <f t="shared" ref="E26:AJ26" si="67">IFERROR(E25/E13,"na")</f>
        <v>0.22425054631943694</v>
      </c>
      <c r="F26" s="98">
        <f t="shared" si="67"/>
        <v>0.25959021116154007</v>
      </c>
      <c r="G26" s="98">
        <f t="shared" si="67"/>
        <v>0.24348577213406977</v>
      </c>
      <c r="H26" s="98">
        <f t="shared" si="67"/>
        <v>0.27398447820343463</v>
      </c>
      <c r="I26" s="98">
        <f t="shared" si="67"/>
        <v>0.25568219337286546</v>
      </c>
      <c r="J26" s="98">
        <f t="shared" si="67"/>
        <v>0.2628150834456679</v>
      </c>
      <c r="K26" s="98">
        <f t="shared" si="67"/>
        <v>0.26749984416879635</v>
      </c>
      <c r="L26" s="99">
        <f t="shared" si="67"/>
        <v>0.25822370518351639</v>
      </c>
      <c r="M26" s="97">
        <f t="shared" si="67"/>
        <v>0.32052682926829273</v>
      </c>
      <c r="N26" s="98">
        <f t="shared" si="67"/>
        <v>0.28744942786199246</v>
      </c>
      <c r="O26" s="98">
        <f t="shared" si="67"/>
        <v>0.30302459551088279</v>
      </c>
      <c r="P26" s="98">
        <f t="shared" si="67"/>
        <v>0.28836833602584816</v>
      </c>
      <c r="Q26" s="98">
        <f t="shared" si="67"/>
        <v>0.29771115315009283</v>
      </c>
      <c r="R26" s="98">
        <f t="shared" si="67"/>
        <v>0.34447904802109136</v>
      </c>
      <c r="S26" s="98">
        <f t="shared" si="67"/>
        <v>0.31662047972921492</v>
      </c>
      <c r="T26" s="99">
        <f t="shared" si="67"/>
        <v>0.31028347154685659</v>
      </c>
      <c r="U26" s="97">
        <f t="shared" si="67"/>
        <v>0.31103970585924612</v>
      </c>
      <c r="V26" s="98">
        <f t="shared" si="67"/>
        <v>0.28354843797841844</v>
      </c>
      <c r="W26" s="98">
        <f t="shared" si="67"/>
        <v>0.29843488766841236</v>
      </c>
      <c r="X26" s="98">
        <f t="shared" si="67"/>
        <v>0.28643371745171975</v>
      </c>
      <c r="Y26" s="98">
        <f t="shared" si="67"/>
        <v>0.29453898732649714</v>
      </c>
      <c r="Z26" s="98">
        <f t="shared" si="67"/>
        <v>0.2361078053902696</v>
      </c>
      <c r="AA26" s="98">
        <f t="shared" si="67"/>
        <v>0.25833346362513482</v>
      </c>
      <c r="AB26" s="99">
        <f t="shared" si="67"/>
        <v>0.27753570490060081</v>
      </c>
      <c r="AC26" s="97">
        <f t="shared" si="67"/>
        <v>0.2710341447475903</v>
      </c>
      <c r="AD26" s="98">
        <f t="shared" si="67"/>
        <v>0.28365246701090086</v>
      </c>
      <c r="AE26" s="98">
        <f t="shared" si="67"/>
        <v>0.27721186213797611</v>
      </c>
      <c r="AF26" s="98">
        <f t="shared" si="67"/>
        <v>0.2838947570578067</v>
      </c>
      <c r="AG26" s="98">
        <f t="shared" si="67"/>
        <v>0.27964170199929611</v>
      </c>
      <c r="AH26" s="98">
        <f t="shared" si="67"/>
        <v>0.25480526425239886</v>
      </c>
      <c r="AI26" s="98">
        <f t="shared" si="67"/>
        <v>0.26910455820768164</v>
      </c>
      <c r="AJ26" s="99">
        <f t="shared" si="67"/>
        <v>0.2728540402297685</v>
      </c>
      <c r="AK26" s="97">
        <f t="shared" ref="AK26:BP26" si="68">IFERROR(AK25/AK13,"na")</f>
        <v>0.28866329188217593</v>
      </c>
      <c r="AL26" s="98">
        <f t="shared" si="68"/>
        <v>0.27526141698676909</v>
      </c>
      <c r="AM26" s="98">
        <f t="shared" si="68"/>
        <v>0.2818588944868809</v>
      </c>
      <c r="AN26" s="98">
        <f t="shared" si="68"/>
        <v>0.29662740520656483</v>
      </c>
      <c r="AO26" s="98">
        <f t="shared" si="68"/>
        <v>0.28685041064447864</v>
      </c>
      <c r="AP26" s="98">
        <f t="shared" si="68"/>
        <v>0.22121867647755455</v>
      </c>
      <c r="AQ26" s="98">
        <f t="shared" si="68"/>
        <v>0.25678832116788319</v>
      </c>
      <c r="AR26" s="99">
        <f t="shared" si="68"/>
        <v>0.26882785772821288</v>
      </c>
      <c r="AS26" s="97">
        <f t="shared" si="68"/>
        <v>0.24636199592636482</v>
      </c>
      <c r="AT26" s="98">
        <f t="shared" si="68"/>
        <v>0.21358857596405437</v>
      </c>
      <c r="AU26" s="98">
        <f t="shared" si="68"/>
        <v>0.22882228429904392</v>
      </c>
      <c r="AV26" s="98">
        <f t="shared" si="68"/>
        <v>0.24389389355666796</v>
      </c>
      <c r="AW26" s="98">
        <f t="shared" si="68"/>
        <v>0.23407060855120376</v>
      </c>
      <c r="AX26" s="98">
        <f t="shared" si="68"/>
        <v>0.35799999999999998</v>
      </c>
      <c r="AY26" s="98">
        <f t="shared" si="68"/>
        <v>0.3023384846617892</v>
      </c>
      <c r="AZ26" s="99">
        <f t="shared" si="68"/>
        <v>0.26725159718672131</v>
      </c>
      <c r="BA26" s="98">
        <f t="shared" si="68"/>
        <v>0.29999999999999993</v>
      </c>
      <c r="BB26" s="98">
        <f t="shared" si="68"/>
        <v>0.29999999999999993</v>
      </c>
      <c r="BC26" s="98">
        <f t="shared" si="68"/>
        <v>0.30000000000000004</v>
      </c>
      <c r="BD26" s="98">
        <f t="shared" si="68"/>
        <v>0.29999999999999993</v>
      </c>
      <c r="BE26" s="98">
        <f t="shared" si="68"/>
        <v>0.29999999999999988</v>
      </c>
      <c r="BF26" s="98">
        <f t="shared" si="68"/>
        <v>0.29999999999999988</v>
      </c>
      <c r="BG26" s="98">
        <f t="shared" si="68"/>
        <v>0.3</v>
      </c>
      <c r="BH26" s="99">
        <f t="shared" si="68"/>
        <v>0.3</v>
      </c>
      <c r="BI26" s="98">
        <f t="shared" si="68"/>
        <v>0.3</v>
      </c>
      <c r="BJ26" s="98">
        <f t="shared" si="68"/>
        <v>0.3</v>
      </c>
      <c r="BK26" s="98">
        <f t="shared" si="68"/>
        <v>0.30000000000000004</v>
      </c>
      <c r="BL26" s="98">
        <f t="shared" si="68"/>
        <v>0.29999999999999993</v>
      </c>
      <c r="BM26" s="98">
        <f t="shared" si="68"/>
        <v>0.3</v>
      </c>
      <c r="BN26" s="98">
        <f t="shared" si="68"/>
        <v>0.29999999999999993</v>
      </c>
      <c r="BO26" s="98">
        <f t="shared" si="68"/>
        <v>0.30000000000000004</v>
      </c>
      <c r="BP26" s="99">
        <f t="shared" si="68"/>
        <v>0.3</v>
      </c>
      <c r="BQ26" s="98">
        <f t="shared" ref="BQ26:CV26" si="69">IFERROR(BQ25/BQ13,"na")</f>
        <v>0.29999999999999993</v>
      </c>
      <c r="BR26" s="98">
        <f t="shared" si="69"/>
        <v>0.29999999999999982</v>
      </c>
      <c r="BS26" s="98">
        <f t="shared" si="69"/>
        <v>0.3</v>
      </c>
      <c r="BT26" s="98">
        <f t="shared" si="69"/>
        <v>0.3</v>
      </c>
      <c r="BU26" s="98">
        <f t="shared" si="69"/>
        <v>0.3</v>
      </c>
      <c r="BV26" s="98">
        <f t="shared" si="69"/>
        <v>0.29999999999999988</v>
      </c>
      <c r="BW26" s="98">
        <f t="shared" si="69"/>
        <v>0.30000000000000004</v>
      </c>
      <c r="BX26" s="99">
        <f t="shared" si="69"/>
        <v>0.3000000000000001</v>
      </c>
      <c r="BY26" s="98">
        <f t="shared" si="69"/>
        <v>0.3</v>
      </c>
      <c r="BZ26" s="98">
        <f t="shared" si="69"/>
        <v>0.29999999999999993</v>
      </c>
      <c r="CA26" s="98">
        <f t="shared" si="69"/>
        <v>0.29999999999999988</v>
      </c>
      <c r="CB26" s="98">
        <f t="shared" si="69"/>
        <v>0.29999999999999993</v>
      </c>
      <c r="CC26" s="98">
        <f t="shared" si="69"/>
        <v>0.3</v>
      </c>
      <c r="CD26" s="98">
        <f t="shared" si="69"/>
        <v>0.29999999999999993</v>
      </c>
      <c r="CE26" s="98">
        <f t="shared" si="69"/>
        <v>0.30000000000000004</v>
      </c>
      <c r="CF26" s="99">
        <f t="shared" si="69"/>
        <v>0.29999999999999993</v>
      </c>
      <c r="CG26" s="98">
        <f t="shared" si="69"/>
        <v>0.29999999999999993</v>
      </c>
      <c r="CH26" s="98">
        <f t="shared" si="69"/>
        <v>0.29999999999999993</v>
      </c>
      <c r="CI26" s="98">
        <f t="shared" si="69"/>
        <v>0.29999999999999993</v>
      </c>
      <c r="CJ26" s="98">
        <f t="shared" si="69"/>
        <v>0.29999999999999993</v>
      </c>
      <c r="CK26" s="98">
        <f t="shared" si="69"/>
        <v>0.29999999999999993</v>
      </c>
      <c r="CL26" s="98">
        <f t="shared" si="69"/>
        <v>0.3</v>
      </c>
      <c r="CM26" s="98">
        <f t="shared" si="69"/>
        <v>0.30000000000000004</v>
      </c>
      <c r="CN26" s="99">
        <f t="shared" si="69"/>
        <v>0.3</v>
      </c>
      <c r="CO26" s="98">
        <f t="shared" si="69"/>
        <v>0.29999999999999993</v>
      </c>
      <c r="CP26" s="98">
        <f t="shared" si="69"/>
        <v>0.29999999999999993</v>
      </c>
      <c r="CQ26" s="98">
        <f t="shared" si="69"/>
        <v>0.3</v>
      </c>
      <c r="CR26" s="98">
        <f t="shared" si="69"/>
        <v>0.30000000000000004</v>
      </c>
      <c r="CS26" s="98">
        <f t="shared" si="69"/>
        <v>0.29999999999999993</v>
      </c>
      <c r="CT26" s="98">
        <f t="shared" si="69"/>
        <v>0.29999999999999993</v>
      </c>
      <c r="CU26" s="98">
        <f t="shared" si="69"/>
        <v>0.29999999999999993</v>
      </c>
      <c r="CV26" s="99">
        <f t="shared" si="69"/>
        <v>0.3</v>
      </c>
      <c r="CW26" s="98">
        <f t="shared" ref="CW26:DT26" si="70">IFERROR(CW25/CW13,"na")</f>
        <v>0.30000000000000004</v>
      </c>
      <c r="CX26" s="98">
        <f t="shared" si="70"/>
        <v>0.29999999999999988</v>
      </c>
      <c r="CY26" s="98">
        <f t="shared" si="70"/>
        <v>0.29999999999999993</v>
      </c>
      <c r="CZ26" s="98">
        <f t="shared" si="70"/>
        <v>0.29999999999999993</v>
      </c>
      <c r="DA26" s="98">
        <f t="shared" si="70"/>
        <v>0.29999999999999988</v>
      </c>
      <c r="DB26" s="98">
        <f t="shared" si="70"/>
        <v>0.3</v>
      </c>
      <c r="DC26" s="98">
        <f t="shared" si="70"/>
        <v>0.3</v>
      </c>
      <c r="DD26" s="99">
        <f t="shared" si="70"/>
        <v>0.29999999999999982</v>
      </c>
      <c r="DE26" s="98">
        <f t="shared" si="70"/>
        <v>0.30000000000000004</v>
      </c>
      <c r="DF26" s="98">
        <f t="shared" si="70"/>
        <v>0.3</v>
      </c>
      <c r="DG26" s="98">
        <f t="shared" si="70"/>
        <v>0.30000000000000004</v>
      </c>
      <c r="DH26" s="98">
        <f t="shared" si="70"/>
        <v>0.29999999999999993</v>
      </c>
      <c r="DI26" s="98">
        <f t="shared" si="70"/>
        <v>0.30000000000000004</v>
      </c>
      <c r="DJ26" s="98">
        <f t="shared" si="70"/>
        <v>0.3</v>
      </c>
      <c r="DK26" s="98">
        <f t="shared" si="70"/>
        <v>0.29999999999999988</v>
      </c>
      <c r="DL26" s="99">
        <f t="shared" si="70"/>
        <v>0.30000000000000004</v>
      </c>
      <c r="DM26" s="98">
        <f t="shared" si="70"/>
        <v>0.3</v>
      </c>
      <c r="DN26" s="98">
        <f t="shared" si="70"/>
        <v>0.29999999999999993</v>
      </c>
      <c r="DO26" s="98">
        <f t="shared" si="70"/>
        <v>0.29999999999999993</v>
      </c>
      <c r="DP26" s="98">
        <f t="shared" si="70"/>
        <v>0.29999999999999993</v>
      </c>
      <c r="DQ26" s="98">
        <f t="shared" si="70"/>
        <v>0.29999999999999993</v>
      </c>
      <c r="DR26" s="98">
        <f t="shared" si="70"/>
        <v>0.3</v>
      </c>
      <c r="DS26" s="98">
        <f t="shared" si="70"/>
        <v>0.29999999999999982</v>
      </c>
      <c r="DT26" s="99">
        <f t="shared" si="70"/>
        <v>0.29999999999999993</v>
      </c>
    </row>
    <row r="27" spans="2:124" x14ac:dyDescent="0.25">
      <c r="B27" s="8" t="s">
        <v>30</v>
      </c>
      <c r="C27" s="10" t="s">
        <v>57</v>
      </c>
      <c r="E27" s="66">
        <v>0</v>
      </c>
      <c r="F27" s="15">
        <v>0</v>
      </c>
      <c r="G27" s="15">
        <f>E27+F27</f>
        <v>0</v>
      </c>
      <c r="H27" s="15">
        <v>0</v>
      </c>
      <c r="I27" s="15">
        <f>E27+F27+H27</f>
        <v>0</v>
      </c>
      <c r="J27" s="15">
        <v>0</v>
      </c>
      <c r="K27" s="15">
        <f>H27+J27</f>
        <v>0</v>
      </c>
      <c r="L27" s="58">
        <f>E27+F27+H27+J27</f>
        <v>0</v>
      </c>
      <c r="M27" s="66">
        <v>0</v>
      </c>
      <c r="N27" s="15">
        <v>0</v>
      </c>
      <c r="O27" s="15">
        <f>M27+N27</f>
        <v>0</v>
      </c>
      <c r="P27" s="15">
        <v>0</v>
      </c>
      <c r="Q27" s="15">
        <f>M27+N27+P27</f>
        <v>0</v>
      </c>
      <c r="R27" s="15">
        <v>0</v>
      </c>
      <c r="S27" s="15">
        <f>P27+R27</f>
        <v>0</v>
      </c>
      <c r="T27" s="58">
        <f>M27+N27+P27+R27</f>
        <v>0</v>
      </c>
      <c r="U27" s="66">
        <v>0</v>
      </c>
      <c r="V27" s="15">
        <v>0</v>
      </c>
      <c r="W27" s="15">
        <f>U27+V27</f>
        <v>0</v>
      </c>
      <c r="X27" s="15">
        <v>0</v>
      </c>
      <c r="Y27" s="15">
        <f>U27+V27+X27</f>
        <v>0</v>
      </c>
      <c r="Z27" s="15">
        <v>0</v>
      </c>
      <c r="AA27" s="15">
        <f>X27+Z27</f>
        <v>0</v>
      </c>
      <c r="AB27" s="58">
        <f>U27+V27+X27+Z27</f>
        <v>0</v>
      </c>
      <c r="AC27" s="66">
        <v>0</v>
      </c>
      <c r="AD27" s="15">
        <v>0</v>
      </c>
      <c r="AE27" s="15">
        <f>AC27+AD27</f>
        <v>0</v>
      </c>
      <c r="AF27" s="15">
        <v>0</v>
      </c>
      <c r="AG27" s="15">
        <f>AC27+AD27+AF27</f>
        <v>0</v>
      </c>
      <c r="AH27" s="15">
        <v>0</v>
      </c>
      <c r="AI27" s="15">
        <f>AF27+AH27</f>
        <v>0</v>
      </c>
      <c r="AJ27" s="58">
        <f>AC27+AD27+AF27+AH27</f>
        <v>0</v>
      </c>
      <c r="AK27" s="66">
        <v>0</v>
      </c>
      <c r="AL27" s="15">
        <v>0</v>
      </c>
      <c r="AM27" s="15">
        <f>AK27+AL27</f>
        <v>0</v>
      </c>
      <c r="AN27" s="15">
        <v>0</v>
      </c>
      <c r="AO27" s="15">
        <f>AK27+AL27+AN27</f>
        <v>0</v>
      </c>
      <c r="AP27" s="15">
        <v>0</v>
      </c>
      <c r="AQ27" s="15">
        <f>AN27+AP27</f>
        <v>0</v>
      </c>
      <c r="AR27" s="58">
        <f>AK27+AL27+AN27+AP27</f>
        <v>0</v>
      </c>
      <c r="AS27" s="66">
        <v>0</v>
      </c>
      <c r="AT27" s="15">
        <v>0</v>
      </c>
      <c r="AU27" s="15">
        <f>AS27+AT27</f>
        <v>0</v>
      </c>
      <c r="AV27" s="15">
        <v>0</v>
      </c>
      <c r="AW27" s="15">
        <v>0</v>
      </c>
      <c r="AX27" s="15">
        <f>IFERROR(AV27*(1+AX28),"na")</f>
        <v>0</v>
      </c>
      <c r="AY27" s="15">
        <f>AV27+AX27</f>
        <v>0</v>
      </c>
      <c r="AZ27" s="58">
        <f>AS27+AT27+AV27+AX27</f>
        <v>0</v>
      </c>
      <c r="BA27" s="15">
        <f>IFERROR(AX27*(1+BA28),"na")</f>
        <v>0</v>
      </c>
      <c r="BB27" s="15">
        <f>IFERROR(BA27*(1+BB28),"na")</f>
        <v>0</v>
      </c>
      <c r="BC27" s="15">
        <f>BA27+BB27</f>
        <v>0</v>
      </c>
      <c r="BD27" s="15">
        <f>IFERROR(BB27*(1+BD28),"na")</f>
        <v>0</v>
      </c>
      <c r="BE27" s="15">
        <f>BA27+BB27+BD27</f>
        <v>0</v>
      </c>
      <c r="BF27" s="15">
        <f>IFERROR(BD27*(1+BF28),"na")</f>
        <v>0</v>
      </c>
      <c r="BG27" s="15">
        <f>BD27+BF27</f>
        <v>0</v>
      </c>
      <c r="BH27" s="58">
        <f>BA27+BB27+BD27+BF27</f>
        <v>0</v>
      </c>
      <c r="BI27" s="15">
        <f>IFERROR(BF27*(1+BI28),"na")</f>
        <v>0</v>
      </c>
      <c r="BJ27" s="15">
        <f>IFERROR(BI27*(1+BJ28),"na")</f>
        <v>0</v>
      </c>
      <c r="BK27" s="15">
        <f>BI27+BJ27</f>
        <v>0</v>
      </c>
      <c r="BL27" s="15">
        <f>IFERROR(BJ27*(1+BL28),"na")</f>
        <v>0</v>
      </c>
      <c r="BM27" s="15">
        <f>BI27+BJ27+BL27</f>
        <v>0</v>
      </c>
      <c r="BN27" s="15">
        <f>IFERROR(BL27*(1+BN28),"na")</f>
        <v>0</v>
      </c>
      <c r="BO27" s="15">
        <f>BL27+BN27</f>
        <v>0</v>
      </c>
      <c r="BP27" s="58">
        <f>BI27+BJ27+BL27+BN27</f>
        <v>0</v>
      </c>
      <c r="BQ27" s="15">
        <f>IFERROR(BN27*(1+BQ28),"na")</f>
        <v>0</v>
      </c>
      <c r="BR27" s="15">
        <f>IFERROR(BQ27*(1+BR28),"na")</f>
        <v>0</v>
      </c>
      <c r="BS27" s="15">
        <f>BQ27+BR27</f>
        <v>0</v>
      </c>
      <c r="BT27" s="15">
        <f>IFERROR(BR27*(1+BT28),"na")</f>
        <v>0</v>
      </c>
      <c r="BU27" s="15">
        <f>BQ27+BR27+BT27</f>
        <v>0</v>
      </c>
      <c r="BV27" s="15">
        <f>IFERROR(BT27*(1+BV28),"na")</f>
        <v>0</v>
      </c>
      <c r="BW27" s="15">
        <f>BT27+BV27</f>
        <v>0</v>
      </c>
      <c r="BX27" s="58">
        <f>BQ27+BR27+BT27+BV27</f>
        <v>0</v>
      </c>
      <c r="BY27" s="15">
        <f>IFERROR(BV27*(1+BY28),"na")</f>
        <v>0</v>
      </c>
      <c r="BZ27" s="15">
        <f>IFERROR(BY27*(1+BZ28),"na")</f>
        <v>0</v>
      </c>
      <c r="CA27" s="15">
        <f>BY27+BZ27</f>
        <v>0</v>
      </c>
      <c r="CB27" s="15">
        <f>IFERROR(BZ27*(1+CB28),"na")</f>
        <v>0</v>
      </c>
      <c r="CC27" s="15">
        <f>BY27+BZ27+CB27</f>
        <v>0</v>
      </c>
      <c r="CD27" s="15">
        <f>IFERROR(CB27*(1+CD28),"na")</f>
        <v>0</v>
      </c>
      <c r="CE27" s="15">
        <f>CB27+CD27</f>
        <v>0</v>
      </c>
      <c r="CF27" s="58">
        <f>BY27+BZ27+CB27+CD27</f>
        <v>0</v>
      </c>
      <c r="CG27" s="15">
        <f>IFERROR(CD27*(1+CG28),"na")</f>
        <v>0</v>
      </c>
      <c r="CH27" s="15">
        <f>IFERROR(CG27*(1+CH28),"na")</f>
        <v>0</v>
      </c>
      <c r="CI27" s="15">
        <f>CG27+CH27</f>
        <v>0</v>
      </c>
      <c r="CJ27" s="15">
        <f>IFERROR(CH27*(1+CJ28),"na")</f>
        <v>0</v>
      </c>
      <c r="CK27" s="15">
        <f>CG27+CH27+CJ27</f>
        <v>0</v>
      </c>
      <c r="CL27" s="15">
        <f>IFERROR(CJ27*(1+CL28),"na")</f>
        <v>0</v>
      </c>
      <c r="CM27" s="15">
        <f>CJ27+CL27</f>
        <v>0</v>
      </c>
      <c r="CN27" s="58">
        <f>CG27+CH27+CJ27+CL27</f>
        <v>0</v>
      </c>
      <c r="CO27" s="15">
        <f>IFERROR(CL27*(1+CO28),"na")</f>
        <v>0</v>
      </c>
      <c r="CP27" s="15">
        <f>IFERROR(CO27*(1+CP28),"na")</f>
        <v>0</v>
      </c>
      <c r="CQ27" s="15">
        <f>CO27+CP27</f>
        <v>0</v>
      </c>
      <c r="CR27" s="15">
        <f>IFERROR(CP27*(1+CR28),"na")</f>
        <v>0</v>
      </c>
      <c r="CS27" s="15">
        <f>CO27+CP27+CR27</f>
        <v>0</v>
      </c>
      <c r="CT27" s="15">
        <f>IFERROR(CR27*(1+CT28),"na")</f>
        <v>0</v>
      </c>
      <c r="CU27" s="15">
        <f>CR27+CT27</f>
        <v>0</v>
      </c>
      <c r="CV27" s="58">
        <f>CO27+CP27+CR27+CT27</f>
        <v>0</v>
      </c>
      <c r="CW27" s="15">
        <f>IFERROR(CT27*(1+CW28),"na")</f>
        <v>0</v>
      </c>
      <c r="CX27" s="15">
        <f>IFERROR(CW27*(1+CX28),"na")</f>
        <v>0</v>
      </c>
      <c r="CY27" s="15">
        <f>CW27+CX27</f>
        <v>0</v>
      </c>
      <c r="CZ27" s="15">
        <f>IFERROR(CX27*(1+CZ28),"na")</f>
        <v>0</v>
      </c>
      <c r="DA27" s="15">
        <f>CW27+CX27+CZ27</f>
        <v>0</v>
      </c>
      <c r="DB27" s="15">
        <f>IFERROR(CZ27*(1+DB28),"na")</f>
        <v>0</v>
      </c>
      <c r="DC27" s="15">
        <f>CZ27+DB27</f>
        <v>0</v>
      </c>
      <c r="DD27" s="58">
        <f>CW27+CX27+CZ27+DB27</f>
        <v>0</v>
      </c>
      <c r="DE27" s="15">
        <f>IFERROR(DB27*(1+DE28),"na")</f>
        <v>0</v>
      </c>
      <c r="DF27" s="15">
        <f>IFERROR(DE27*(1+DF28),"na")</f>
        <v>0</v>
      </c>
      <c r="DG27" s="15">
        <f>DE27+DF27</f>
        <v>0</v>
      </c>
      <c r="DH27" s="15">
        <f>IFERROR(DF27*(1+DH28),"na")</f>
        <v>0</v>
      </c>
      <c r="DI27" s="15">
        <f>DE27+DF27+DH27</f>
        <v>0</v>
      </c>
      <c r="DJ27" s="15">
        <f>IFERROR(DH27*(1+DJ28),"na")</f>
        <v>0</v>
      </c>
      <c r="DK27" s="15">
        <f>DH27+DJ27</f>
        <v>0</v>
      </c>
      <c r="DL27" s="58">
        <f>DE27+DF27+DH27+DJ27</f>
        <v>0</v>
      </c>
      <c r="DM27" s="15">
        <f>IFERROR(DJ27*(1+DM28),"na")</f>
        <v>0</v>
      </c>
      <c r="DN27" s="15">
        <f>IFERROR(DM27*(1+DN28),"na")</f>
        <v>0</v>
      </c>
      <c r="DO27" s="15">
        <f>DM27+DN27</f>
        <v>0</v>
      </c>
      <c r="DP27" s="15">
        <f>IFERROR(DN27*(1+DP28),"na")</f>
        <v>0</v>
      </c>
      <c r="DQ27" s="15">
        <f>DM27+DN27+DP27</f>
        <v>0</v>
      </c>
      <c r="DR27" s="15">
        <f>IFERROR(DP27*(1+DR28),"na")</f>
        <v>0</v>
      </c>
      <c r="DS27" s="15">
        <f>DP27+DR27</f>
        <v>0</v>
      </c>
      <c r="DT27" s="58">
        <f>DM27+DN27+DP27+DR27</f>
        <v>0</v>
      </c>
    </row>
    <row r="28" spans="2:124" ht="14.4" x14ac:dyDescent="0.3">
      <c r="B28" s="6" t="s">
        <v>194</v>
      </c>
      <c r="E28" s="66"/>
      <c r="F28" s="15"/>
      <c r="G28" s="15"/>
      <c r="H28" s="15"/>
      <c r="I28" s="15"/>
      <c r="J28" s="15"/>
      <c r="K28" s="15"/>
      <c r="L28" s="58"/>
      <c r="M28" s="66"/>
      <c r="N28" s="15"/>
      <c r="O28" s="15"/>
      <c r="P28" s="15"/>
      <c r="Q28" s="15"/>
      <c r="R28" s="15"/>
      <c r="S28" s="15"/>
      <c r="T28" s="58"/>
      <c r="U28" s="66"/>
      <c r="V28" s="15"/>
      <c r="W28" s="15"/>
      <c r="X28" s="15"/>
      <c r="Y28" s="15"/>
      <c r="Z28" s="15"/>
      <c r="AA28" s="15"/>
      <c r="AB28" s="58"/>
      <c r="AC28" s="66"/>
      <c r="AD28" s="15"/>
      <c r="AE28" s="15"/>
      <c r="AF28" s="15"/>
      <c r="AG28" s="15"/>
      <c r="AH28" s="15"/>
      <c r="AI28" s="15"/>
      <c r="AJ28" s="58"/>
      <c r="AK28" s="66"/>
      <c r="AL28" s="15"/>
      <c r="AM28" s="15"/>
      <c r="AN28" s="15"/>
      <c r="AO28" s="15"/>
      <c r="AP28" s="15"/>
      <c r="AQ28" s="15"/>
      <c r="AR28" s="58"/>
      <c r="AS28" s="66"/>
      <c r="AT28" s="12" t="str">
        <f>IFERROR(AT27/AS27-1,"na")</f>
        <v>na</v>
      </c>
      <c r="AU28" s="15"/>
      <c r="AV28" s="12" t="str">
        <f>IFERROR(AV27/AT27-1,"na")</f>
        <v>na</v>
      </c>
      <c r="AW28" s="15"/>
      <c r="AX28" s="95">
        <v>0.2</v>
      </c>
      <c r="AY28" s="12">
        <f>IFERROR(AY27/AY13,"na")</f>
        <v>0</v>
      </c>
      <c r="AZ28" s="58"/>
      <c r="BA28" s="95">
        <v>0.2</v>
      </c>
      <c r="BB28" s="95">
        <v>0.2</v>
      </c>
      <c r="BC28" s="15"/>
      <c r="BD28" s="95">
        <v>0.2</v>
      </c>
      <c r="BE28" s="15"/>
      <c r="BF28" s="95">
        <v>0.2</v>
      </c>
      <c r="BG28" s="12">
        <f>IFERROR(BG27/BG13,"na")</f>
        <v>0</v>
      </c>
      <c r="BH28" s="58"/>
      <c r="BI28" s="95">
        <v>0.2</v>
      </c>
      <c r="BJ28" s="95">
        <v>0.2</v>
      </c>
      <c r="BK28" s="15"/>
      <c r="BL28" s="95">
        <v>0.2</v>
      </c>
      <c r="BM28" s="15"/>
      <c r="BN28" s="95">
        <v>0.2</v>
      </c>
      <c r="BO28" s="12">
        <f>IFERROR(BO27/BO13,"na")</f>
        <v>0</v>
      </c>
      <c r="BP28" s="58"/>
      <c r="BQ28" s="95">
        <v>0.2</v>
      </c>
      <c r="BR28" s="95">
        <v>0.2</v>
      </c>
      <c r="BS28" s="15"/>
      <c r="BT28" s="95">
        <v>0.2</v>
      </c>
      <c r="BU28" s="15"/>
      <c r="BV28" s="95">
        <v>0.2</v>
      </c>
      <c r="BW28" s="12">
        <f>IFERROR(BW27/BW13,"na")</f>
        <v>0</v>
      </c>
      <c r="BX28" s="58"/>
      <c r="BY28" s="95">
        <v>0.2</v>
      </c>
      <c r="BZ28" s="95">
        <v>0.2</v>
      </c>
      <c r="CA28" s="15"/>
      <c r="CB28" s="95">
        <v>0.2</v>
      </c>
      <c r="CC28" s="15"/>
      <c r="CD28" s="95">
        <v>0.2</v>
      </c>
      <c r="CE28" s="12">
        <f>IFERROR(CE27/CE13,"na")</f>
        <v>0</v>
      </c>
      <c r="CF28" s="58"/>
      <c r="CG28" s="95">
        <v>0.2</v>
      </c>
      <c r="CH28" s="95">
        <v>0.2</v>
      </c>
      <c r="CI28" s="15"/>
      <c r="CJ28" s="95">
        <v>0.2</v>
      </c>
      <c r="CK28" s="15"/>
      <c r="CL28" s="95">
        <v>0.2</v>
      </c>
      <c r="CM28" s="12">
        <f>IFERROR(CM27/CM13,"na")</f>
        <v>0</v>
      </c>
      <c r="CN28" s="58"/>
      <c r="CO28" s="95">
        <v>0.2</v>
      </c>
      <c r="CP28" s="95">
        <v>0.2</v>
      </c>
      <c r="CQ28" s="15"/>
      <c r="CR28" s="95">
        <v>0.2</v>
      </c>
      <c r="CS28" s="15"/>
      <c r="CT28" s="95">
        <v>0.2</v>
      </c>
      <c r="CU28" s="12">
        <f>IFERROR(CU27/CU13,"na")</f>
        <v>0</v>
      </c>
      <c r="CV28" s="58"/>
      <c r="CW28" s="95">
        <v>0.2</v>
      </c>
      <c r="CX28" s="95">
        <v>0.2</v>
      </c>
      <c r="CY28" s="15"/>
      <c r="CZ28" s="95">
        <v>0.2</v>
      </c>
      <c r="DA28" s="15"/>
      <c r="DB28" s="95">
        <v>0.2</v>
      </c>
      <c r="DC28" s="12">
        <f>IFERROR(DC27/DC13,"na")</f>
        <v>0</v>
      </c>
      <c r="DD28" s="58"/>
      <c r="DE28" s="95">
        <v>0.2</v>
      </c>
      <c r="DF28" s="95">
        <v>0.2</v>
      </c>
      <c r="DG28" s="15"/>
      <c r="DH28" s="95">
        <v>0.2</v>
      </c>
      <c r="DI28" s="15"/>
      <c r="DJ28" s="95">
        <v>0.2</v>
      </c>
      <c r="DK28" s="12">
        <f>IFERROR(DK27/DK13,"na")</f>
        <v>0</v>
      </c>
      <c r="DL28" s="58"/>
      <c r="DM28" s="95">
        <v>0.2</v>
      </c>
      <c r="DN28" s="95">
        <v>0.2</v>
      </c>
      <c r="DO28" s="15"/>
      <c r="DP28" s="95">
        <v>0.2</v>
      </c>
      <c r="DQ28" s="15"/>
      <c r="DR28" s="95">
        <v>0.2</v>
      </c>
      <c r="DS28" s="12">
        <f>IFERROR(DS27/DS13,"na")</f>
        <v>0</v>
      </c>
      <c r="DT28" s="58"/>
    </row>
    <row r="29" spans="2:124" x14ac:dyDescent="0.25">
      <c r="B29" s="39" t="s">
        <v>199</v>
      </c>
      <c r="C29" s="10" t="s">
        <v>57</v>
      </c>
      <c r="E29" s="66">
        <v>225.5</v>
      </c>
      <c r="F29" s="15">
        <v>293.89999999999998</v>
      </c>
      <c r="G29" s="15">
        <f>E29+F29</f>
        <v>519.4</v>
      </c>
      <c r="H29" s="15">
        <v>323.2</v>
      </c>
      <c r="I29" s="15">
        <f>E29+F29+H29</f>
        <v>842.59999999999991</v>
      </c>
      <c r="J29" s="15">
        <v>435.5</v>
      </c>
      <c r="K29" s="15">
        <f>H29+J29</f>
        <v>758.7</v>
      </c>
      <c r="L29" s="58">
        <f>E29+F29+H29+J29</f>
        <v>1278.0999999999999</v>
      </c>
      <c r="M29" s="66">
        <v>288.60000000000002</v>
      </c>
      <c r="N29" s="15">
        <v>409.8</v>
      </c>
      <c r="O29" s="15">
        <f>M29+N29</f>
        <v>698.40000000000009</v>
      </c>
      <c r="P29" s="15">
        <v>372.3</v>
      </c>
      <c r="Q29" s="15">
        <f>M29+N29+P29</f>
        <v>1070.7</v>
      </c>
      <c r="R29" s="15">
        <v>407</v>
      </c>
      <c r="S29" s="15">
        <f>P29+R29</f>
        <v>779.3</v>
      </c>
      <c r="T29" s="58">
        <f>M29+N29+P29+R29</f>
        <v>1477.7</v>
      </c>
      <c r="U29" s="66">
        <v>249.5</v>
      </c>
      <c r="V29" s="15">
        <v>222.6</v>
      </c>
      <c r="W29" s="15">
        <f>U29+V29</f>
        <v>472.1</v>
      </c>
      <c r="X29" s="15">
        <v>402.9</v>
      </c>
      <c r="Y29" s="15">
        <f>U29+V29+X29</f>
        <v>875</v>
      </c>
      <c r="Z29" s="15">
        <v>337.1</v>
      </c>
      <c r="AA29" s="15">
        <f>X29+Z29</f>
        <v>740</v>
      </c>
      <c r="AB29" s="58">
        <f>U29+V29+X29+Z29</f>
        <v>1212.0999999999999</v>
      </c>
      <c r="AC29" s="66">
        <v>294.39999999999998</v>
      </c>
      <c r="AD29" s="15">
        <v>327.2</v>
      </c>
      <c r="AE29" s="15">
        <f>AC29+AD29</f>
        <v>621.59999999999991</v>
      </c>
      <c r="AF29" s="15">
        <v>356.2</v>
      </c>
      <c r="AG29" s="15">
        <f>AC29+AD29+AF29</f>
        <v>977.8</v>
      </c>
      <c r="AH29" s="15">
        <v>363.5</v>
      </c>
      <c r="AI29" s="15">
        <f>AF29+AH29</f>
        <v>719.7</v>
      </c>
      <c r="AJ29" s="58">
        <f>AC29+AD29+AF29+AH29</f>
        <v>1341.3</v>
      </c>
      <c r="AK29" s="66">
        <v>319</v>
      </c>
      <c r="AL29" s="15">
        <v>315.2</v>
      </c>
      <c r="AM29" s="15">
        <f>AK29+AL29</f>
        <v>634.20000000000005</v>
      </c>
      <c r="AN29" s="15">
        <v>299.10000000000002</v>
      </c>
      <c r="AO29" s="15">
        <f>AK29+AL29+AN29</f>
        <v>933.30000000000007</v>
      </c>
      <c r="AP29" s="15">
        <v>408</v>
      </c>
      <c r="AQ29" s="15">
        <f>AN29+AP29</f>
        <v>707.1</v>
      </c>
      <c r="AR29" s="58">
        <f>AK29+AL29+AN29+AP29</f>
        <v>1341.3000000000002</v>
      </c>
      <c r="AS29" s="66">
        <v>325.89999999999998</v>
      </c>
      <c r="AT29" s="15">
        <v>298.5</v>
      </c>
      <c r="AU29" s="15">
        <f>AS29+AT29</f>
        <v>624.4</v>
      </c>
      <c r="AV29" s="15">
        <v>369.4</v>
      </c>
      <c r="AW29" s="15">
        <f>AS29+AT29+AV29</f>
        <v>993.8</v>
      </c>
      <c r="AX29" s="15">
        <f>IFERROR(AV29*(1+AX30),"na")</f>
        <v>387.87</v>
      </c>
      <c r="AY29" s="15">
        <f>AV29+AX29</f>
        <v>757.27</v>
      </c>
      <c r="AZ29" s="58">
        <f>AS29+AT29+AV29+AX29</f>
        <v>1381.67</v>
      </c>
      <c r="BA29" s="15">
        <f>IFERROR(AX29*(1+BA30),"na")</f>
        <v>407.26350000000002</v>
      </c>
      <c r="BB29" s="15">
        <f>IFERROR(BA29*(1+BB30),"na")</f>
        <v>427.62667500000003</v>
      </c>
      <c r="BC29" s="15">
        <f>BA29+BB29</f>
        <v>834.890175</v>
      </c>
      <c r="BD29" s="15">
        <f>IFERROR(BB29*(1+BD30),"na")</f>
        <v>449.00800875000004</v>
      </c>
      <c r="BE29" s="15">
        <f>BA29+BB29+BD29</f>
        <v>1283.89818375</v>
      </c>
      <c r="BF29" s="15">
        <f>IFERROR(BD29*(1+BF30),"na")</f>
        <v>471.45840918750008</v>
      </c>
      <c r="BG29" s="15">
        <f>BD29+BF29</f>
        <v>920.46641793750018</v>
      </c>
      <c r="BH29" s="58">
        <f>BA29+BB29+BD29+BF29</f>
        <v>1755.3565929375002</v>
      </c>
      <c r="BI29" s="15">
        <f>IFERROR(BF29*(1+BI30),"na")</f>
        <v>495.03132964687512</v>
      </c>
      <c r="BJ29" s="15">
        <f>IFERROR(BI29*(1+BJ30),"na")</f>
        <v>519.7828961292189</v>
      </c>
      <c r="BK29" s="15">
        <f>BI29+BJ29</f>
        <v>1014.814225776094</v>
      </c>
      <c r="BL29" s="15">
        <f>IFERROR(BJ29*(1+BL30),"na")</f>
        <v>545.77204093567991</v>
      </c>
      <c r="BM29" s="15">
        <f>BI29+BJ29+BL29</f>
        <v>1560.586266711774</v>
      </c>
      <c r="BN29" s="15">
        <f>IFERROR(BL29*(1+BN30),"na")</f>
        <v>573.06064298246395</v>
      </c>
      <c r="BO29" s="15">
        <f>BL29+BN29</f>
        <v>1118.8326839181439</v>
      </c>
      <c r="BP29" s="58">
        <f>BI29+BJ29+BL29+BN29</f>
        <v>2133.6469096942378</v>
      </c>
      <c r="BQ29" s="15">
        <f>IFERROR(BN29*(1+BQ30),"na")</f>
        <v>601.71367513158714</v>
      </c>
      <c r="BR29" s="15">
        <f>IFERROR(BQ29*(1+BR30),"na")</f>
        <v>631.79935888816647</v>
      </c>
      <c r="BS29" s="15">
        <f>BQ29+BR29</f>
        <v>1233.5130340197536</v>
      </c>
      <c r="BT29" s="15">
        <f>IFERROR(BR29*(1+BT30),"na")</f>
        <v>663.38932683257485</v>
      </c>
      <c r="BU29" s="15">
        <f>BQ29+BR29+BT29</f>
        <v>1896.9023608523285</v>
      </c>
      <c r="BV29" s="15">
        <f>IFERROR(BT29*(1+BV30),"na")</f>
        <v>696.55879317420363</v>
      </c>
      <c r="BW29" s="15">
        <f>BT29+BV29</f>
        <v>1359.9481200067785</v>
      </c>
      <c r="BX29" s="58">
        <f>BQ29+BR29+BT29+BV29</f>
        <v>2593.4611540265323</v>
      </c>
      <c r="BY29" s="15">
        <f>IFERROR(BV29*(1+BY30),"na")</f>
        <v>731.38673283291382</v>
      </c>
      <c r="BZ29" s="15">
        <f>IFERROR(BY29*(1+BZ30),"na")</f>
        <v>767.95606947455951</v>
      </c>
      <c r="CA29" s="15">
        <f>BY29+BZ29</f>
        <v>1499.3428023074734</v>
      </c>
      <c r="CB29" s="15">
        <f>IFERROR(BZ29*(1+CB30),"na")</f>
        <v>806.35387294828752</v>
      </c>
      <c r="CC29" s="15">
        <f>BY29+BZ29+CB29</f>
        <v>2305.696675255761</v>
      </c>
      <c r="CD29" s="15">
        <f>IFERROR(CB29*(1+CD30),"na")</f>
        <v>846.67156659570196</v>
      </c>
      <c r="CE29" s="15">
        <f>CB29+CD29</f>
        <v>1653.0254395439895</v>
      </c>
      <c r="CF29" s="58">
        <f>BY29+BZ29+CB29+CD29</f>
        <v>3152.3682418514627</v>
      </c>
      <c r="CG29" s="15">
        <f>IFERROR(CD29*(1+CG30),"na")</f>
        <v>889.00514492548712</v>
      </c>
      <c r="CH29" s="15">
        <f>IFERROR(CG29*(1+CH30),"na")</f>
        <v>933.45540217176153</v>
      </c>
      <c r="CI29" s="15">
        <f>CG29+CH29</f>
        <v>1822.4605470972488</v>
      </c>
      <c r="CJ29" s="15">
        <f>IFERROR(CH29*(1+CJ30),"na")</f>
        <v>980.12817228034965</v>
      </c>
      <c r="CK29" s="15">
        <f>CG29+CH29+CJ29</f>
        <v>2802.5887193775984</v>
      </c>
      <c r="CL29" s="15">
        <f>IFERROR(CJ29*(1+CL30),"na")</f>
        <v>1029.1345808943672</v>
      </c>
      <c r="CM29" s="15">
        <f>CJ29+CL29</f>
        <v>2009.2627531747169</v>
      </c>
      <c r="CN29" s="58">
        <f>CG29+CH29+CJ29+CL29</f>
        <v>3831.7233002719659</v>
      </c>
      <c r="CO29" s="15">
        <f>IFERROR(CL29*(1+CO30),"na")</f>
        <v>1080.5913099390857</v>
      </c>
      <c r="CP29" s="15">
        <f>IFERROR(CO29*(1+CP30),"na")</f>
        <v>1134.62087543604</v>
      </c>
      <c r="CQ29" s="15">
        <f>CO29+CP29</f>
        <v>2215.212185375126</v>
      </c>
      <c r="CR29" s="15">
        <f>IFERROR(CP29*(1+CR30),"na")</f>
        <v>1191.351919207842</v>
      </c>
      <c r="CS29" s="15">
        <f>CO29+CP29+CR29</f>
        <v>3406.564104582968</v>
      </c>
      <c r="CT29" s="15">
        <f>IFERROR(CR29*(1+CT30),"na")</f>
        <v>1250.9195151682341</v>
      </c>
      <c r="CU29" s="15">
        <f>CR29+CT29</f>
        <v>2442.2714343760763</v>
      </c>
      <c r="CV29" s="58">
        <f>CO29+CP29+CR29+CT29</f>
        <v>4657.4836197512022</v>
      </c>
      <c r="CW29" s="15">
        <f>IFERROR(CT29*(1+CW30),"na")</f>
        <v>1313.4654909266458</v>
      </c>
      <c r="CX29" s="15">
        <f>IFERROR(CW29*(1+CX30),"na")</f>
        <v>1379.1387654729781</v>
      </c>
      <c r="CY29" s="15">
        <f>CW29+CX29</f>
        <v>2692.6042563996239</v>
      </c>
      <c r="CZ29" s="15">
        <f>IFERROR(CX29*(1+CZ30),"na")</f>
        <v>1448.0957037466271</v>
      </c>
      <c r="DA29" s="15">
        <f>CW29+CX29+CZ29</f>
        <v>4140.6999601462512</v>
      </c>
      <c r="DB29" s="15">
        <f>IFERROR(CZ29*(1+DB30),"na")</f>
        <v>1520.5004889339586</v>
      </c>
      <c r="DC29" s="15">
        <f>CZ29+DB29</f>
        <v>2968.5961926805858</v>
      </c>
      <c r="DD29" s="58">
        <f>CW29+CX29+CZ29+DB29</f>
        <v>5661.2004490802101</v>
      </c>
      <c r="DE29" s="15">
        <f>IFERROR(DB29*(1+DE30),"na")</f>
        <v>1596.5255133806565</v>
      </c>
      <c r="DF29" s="15">
        <f>IFERROR(DE29*(1+DF30),"na")</f>
        <v>1676.3517890496894</v>
      </c>
      <c r="DG29" s="15">
        <f>DE29+DF29</f>
        <v>3272.8773024303459</v>
      </c>
      <c r="DH29" s="15">
        <f>IFERROR(DF29*(1+DH30),"na")</f>
        <v>1760.1693785021739</v>
      </c>
      <c r="DI29" s="15">
        <f>DE29+DF29+DH29</f>
        <v>5033.0466809325198</v>
      </c>
      <c r="DJ29" s="15">
        <f>IFERROR(DH29*(1+DJ30),"na")</f>
        <v>1848.1778474272826</v>
      </c>
      <c r="DK29" s="15">
        <f>DH29+DJ29</f>
        <v>3608.3472259294567</v>
      </c>
      <c r="DL29" s="58">
        <f>DE29+DF29+DH29+DJ29</f>
        <v>6881.2245283598022</v>
      </c>
      <c r="DM29" s="15">
        <f>IFERROR(DJ29*(1+DM30),"na")</f>
        <v>1940.5867397986467</v>
      </c>
      <c r="DN29" s="15">
        <f>IFERROR(DM29*(1+DN30),"na")</f>
        <v>2037.6160767885792</v>
      </c>
      <c r="DO29" s="15">
        <f>DM29+DN29</f>
        <v>3978.2028165872262</v>
      </c>
      <c r="DP29" s="15">
        <f>IFERROR(DN29*(1+DP30),"na")</f>
        <v>2139.4968806280081</v>
      </c>
      <c r="DQ29" s="15">
        <f>DM29+DN29+DP29</f>
        <v>6117.6996972152338</v>
      </c>
      <c r="DR29" s="15">
        <f>IFERROR(DP29*(1+DR30),"na")</f>
        <v>2246.4717246594087</v>
      </c>
      <c r="DS29" s="15">
        <f>DP29+DR29</f>
        <v>4385.9686052874167</v>
      </c>
      <c r="DT29" s="58">
        <f>DM29+DN29+DP29+DR29</f>
        <v>8364.171421874642</v>
      </c>
    </row>
    <row r="30" spans="2:124" s="18" customFormat="1" ht="14.4" x14ac:dyDescent="0.3">
      <c r="B30" s="41" t="s">
        <v>194</v>
      </c>
      <c r="C30" s="45" t="s">
        <v>58</v>
      </c>
      <c r="D30" s="45"/>
      <c r="E30" s="68"/>
      <c r="F30" s="12" t="str">
        <f>IFERROR(F29/D29-1,"na")</f>
        <v>na</v>
      </c>
      <c r="H30" s="12">
        <f>IFERROR(H29/F29-1,"na")</f>
        <v>9.9693773392310447E-2</v>
      </c>
      <c r="J30" s="12">
        <f>IFERROR(J29/H29-1,"na")</f>
        <v>0.34746287128712883</v>
      </c>
      <c r="L30" s="59"/>
      <c r="M30" s="68"/>
      <c r="N30" s="12">
        <f>IFERROR(N29/M29-1,"na")</f>
        <v>0.41995841995841987</v>
      </c>
      <c r="P30" s="12">
        <f>IFERROR(P29/N29-1,"na")</f>
        <v>-9.1508052708638377E-2</v>
      </c>
      <c r="R30" s="12">
        <f>IFERROR(R29/P29-1,"na")</f>
        <v>9.3204405049691186E-2</v>
      </c>
      <c r="T30" s="59"/>
      <c r="U30" s="68"/>
      <c r="V30" s="12">
        <f>IFERROR(V29/U29-1,"na")</f>
        <v>-0.10781563126252502</v>
      </c>
      <c r="X30" s="12">
        <f>IFERROR(X29/V29-1,"na")</f>
        <v>0.80997304582210239</v>
      </c>
      <c r="Z30" s="12">
        <f>IFERROR(Z29/X29-1,"na")</f>
        <v>-0.16331595929511034</v>
      </c>
      <c r="AB30" s="59"/>
      <c r="AC30" s="68"/>
      <c r="AD30" s="12">
        <f>IFERROR(AD29/AC29-1,"na")</f>
        <v>0.11141304347826098</v>
      </c>
      <c r="AF30" s="12">
        <f>IFERROR(AF29/AD29-1,"na")</f>
        <v>8.8630806845965804E-2</v>
      </c>
      <c r="AH30" s="12">
        <f>IFERROR(AH29/AF29-1,"na")</f>
        <v>2.0494104435710314E-2</v>
      </c>
      <c r="AJ30" s="59"/>
      <c r="AK30" s="68"/>
      <c r="AL30" s="12">
        <f>IFERROR(AL29/AK29-1,"na")</f>
        <v>-1.1912225705329238E-2</v>
      </c>
      <c r="AN30" s="12">
        <f>IFERROR(AN29/AL29-1,"na")</f>
        <v>-5.1078680203045623E-2</v>
      </c>
      <c r="AP30" s="12">
        <f>IFERROR(AP29/AN29-1,"na")</f>
        <v>0.36409227683049128</v>
      </c>
      <c r="AR30" s="59"/>
      <c r="AS30" s="68"/>
      <c r="AT30" s="12">
        <f>IFERROR(AT29/AS29-1,"na")</f>
        <v>-8.4074869591899248E-2</v>
      </c>
      <c r="AV30" s="12">
        <f>IFERROR(AV29/AT29-1,"na")</f>
        <v>0.23752093802345042</v>
      </c>
      <c r="AX30" s="95">
        <v>0.05</v>
      </c>
      <c r="AY30" s="12"/>
      <c r="AZ30" s="59"/>
      <c r="BA30" s="95">
        <v>0.05</v>
      </c>
      <c r="BB30" s="95">
        <v>0.05</v>
      </c>
      <c r="BD30" s="95">
        <v>0.05</v>
      </c>
      <c r="BF30" s="95">
        <v>0.05</v>
      </c>
      <c r="BG30" s="12"/>
      <c r="BH30" s="59"/>
      <c r="BI30" s="95">
        <v>0.05</v>
      </c>
      <c r="BJ30" s="95">
        <v>0.05</v>
      </c>
      <c r="BL30" s="95">
        <v>0.05</v>
      </c>
      <c r="BN30" s="95">
        <v>0.05</v>
      </c>
      <c r="BO30" s="12"/>
      <c r="BP30" s="59"/>
      <c r="BQ30" s="95">
        <v>0.05</v>
      </c>
      <c r="BR30" s="95">
        <v>0.05</v>
      </c>
      <c r="BT30" s="95">
        <v>0.05</v>
      </c>
      <c r="BV30" s="95">
        <v>0.05</v>
      </c>
      <c r="BW30" s="12"/>
      <c r="BX30" s="59"/>
      <c r="BY30" s="95">
        <v>0.05</v>
      </c>
      <c r="BZ30" s="95">
        <v>0.05</v>
      </c>
      <c r="CB30" s="95">
        <v>0.05</v>
      </c>
      <c r="CD30" s="95">
        <v>0.05</v>
      </c>
      <c r="CE30" s="12"/>
      <c r="CF30" s="59"/>
      <c r="CG30" s="95">
        <v>0.05</v>
      </c>
      <c r="CH30" s="95">
        <v>0.05</v>
      </c>
      <c r="CJ30" s="95">
        <v>0.05</v>
      </c>
      <c r="CL30" s="95">
        <v>0.05</v>
      </c>
      <c r="CM30" s="12"/>
      <c r="CN30" s="59"/>
      <c r="CO30" s="95">
        <v>0.05</v>
      </c>
      <c r="CP30" s="95">
        <v>0.05</v>
      </c>
      <c r="CR30" s="95">
        <v>0.05</v>
      </c>
      <c r="CT30" s="95">
        <v>0.05</v>
      </c>
      <c r="CU30" s="12"/>
      <c r="CV30" s="59"/>
      <c r="CW30" s="95">
        <v>0.05</v>
      </c>
      <c r="CX30" s="95">
        <v>0.05</v>
      </c>
      <c r="CZ30" s="95">
        <v>0.05</v>
      </c>
      <c r="DB30" s="95">
        <v>0.05</v>
      </c>
      <c r="DC30" s="12"/>
      <c r="DD30" s="59"/>
      <c r="DE30" s="95">
        <v>0.05</v>
      </c>
      <c r="DF30" s="95">
        <v>0.05</v>
      </c>
      <c r="DH30" s="95">
        <v>0.05</v>
      </c>
      <c r="DJ30" s="95">
        <v>0.05</v>
      </c>
      <c r="DK30" s="12"/>
      <c r="DL30" s="59"/>
      <c r="DM30" s="95">
        <v>0.05</v>
      </c>
      <c r="DN30" s="95">
        <v>0.05</v>
      </c>
      <c r="DP30" s="95">
        <v>0.05</v>
      </c>
      <c r="DR30" s="95">
        <v>0.05</v>
      </c>
      <c r="DS30" s="12"/>
      <c r="DT30" s="59"/>
    </row>
    <row r="31" spans="2:124" s="18" customFormat="1" ht="14.4" x14ac:dyDescent="0.3">
      <c r="B31" s="41" t="s">
        <v>24</v>
      </c>
      <c r="C31" s="45" t="s">
        <v>58</v>
      </c>
      <c r="D31" s="45"/>
      <c r="E31" s="67">
        <f t="shared" ref="E31:AJ31" si="71">IFERROR(E29/E13,"na")</f>
        <v>2.7225421662018422E-2</v>
      </c>
      <c r="F31" s="12">
        <f t="shared" si="71"/>
        <v>2.9708174549424333E-2</v>
      </c>
      <c r="G31" s="12">
        <f t="shared" si="71"/>
        <v>2.8576773256453709E-2</v>
      </c>
      <c r="H31" s="12">
        <f t="shared" si="71"/>
        <v>2.6684280052840157E-2</v>
      </c>
      <c r="I31" s="12">
        <f t="shared" si="71"/>
        <v>2.7819965926649849E-2</v>
      </c>
      <c r="J31" s="12">
        <f t="shared" si="71"/>
        <v>2.5976117480048192E-2</v>
      </c>
      <c r="K31" s="12">
        <f t="shared" si="71"/>
        <v>2.6273140933740571E-2</v>
      </c>
      <c r="L31" s="63">
        <f t="shared" si="71"/>
        <v>2.7162986419569421E-2</v>
      </c>
      <c r="M31" s="67">
        <f t="shared" si="71"/>
        <v>2.8156097560975611E-2</v>
      </c>
      <c r="N31" s="12">
        <f t="shared" si="71"/>
        <v>3.5578475803510964E-2</v>
      </c>
      <c r="O31" s="12">
        <f t="shared" si="71"/>
        <v>3.2083497946545879E-2</v>
      </c>
      <c r="P31" s="12">
        <f t="shared" si="71"/>
        <v>3.0072697899838449E-2</v>
      </c>
      <c r="Q31" s="12">
        <f t="shared" si="71"/>
        <v>3.1354507704652076E-2</v>
      </c>
      <c r="R31" s="12">
        <f t="shared" si="71"/>
        <v>3.2417621805032298E-2</v>
      </c>
      <c r="S31" s="12">
        <f t="shared" si="71"/>
        <v>3.1253383811444997E-2</v>
      </c>
      <c r="T31" s="63">
        <f t="shared" si="71"/>
        <v>3.1640297967372617E-2</v>
      </c>
      <c r="U31" s="67">
        <f t="shared" si="71"/>
        <v>1.9601527269299059E-2</v>
      </c>
      <c r="V31" s="12">
        <f t="shared" si="71"/>
        <v>2.0653757295155735E-2</v>
      </c>
      <c r="W31" s="12">
        <f t="shared" si="71"/>
        <v>2.0083977486886492E-2</v>
      </c>
      <c r="X31" s="12">
        <f t="shared" si="71"/>
        <v>3.5659285221177839E-2</v>
      </c>
      <c r="Y31" s="12">
        <f t="shared" si="71"/>
        <v>2.5140138313858106E-2</v>
      </c>
      <c r="Z31" s="12">
        <f t="shared" si="71"/>
        <v>2.3598179908995452E-2</v>
      </c>
      <c r="AA31" s="12">
        <f t="shared" si="71"/>
        <v>2.8924779937147236E-2</v>
      </c>
      <c r="AB31" s="63">
        <f t="shared" si="71"/>
        <v>2.4691433472058405E-2</v>
      </c>
      <c r="AC31" s="67">
        <f t="shared" si="71"/>
        <v>2.5314061169915476E-2</v>
      </c>
      <c r="AD31" s="12">
        <f t="shared" si="71"/>
        <v>2.9331612162937462E-2</v>
      </c>
      <c r="AE31" s="12">
        <f t="shared" si="71"/>
        <v>2.7280986258563709E-2</v>
      </c>
      <c r="AF31" s="12">
        <f t="shared" si="71"/>
        <v>2.7363164970232379E-2</v>
      </c>
      <c r="AG31" s="12">
        <f t="shared" si="71"/>
        <v>2.7310865691318506E-2</v>
      </c>
      <c r="AH31" s="12">
        <f t="shared" si="71"/>
        <v>2.6997118326847095E-2</v>
      </c>
      <c r="AI31" s="12">
        <f t="shared" si="71"/>
        <v>2.7177053006015431E-2</v>
      </c>
      <c r="AJ31" s="63">
        <f t="shared" si="71"/>
        <v>2.7225120263056405E-2</v>
      </c>
      <c r="AK31" s="67">
        <f t="shared" ref="AK31:BP31" si="72">IFERROR(AK29/AK13,"na")</f>
        <v>2.9254245992443417E-2</v>
      </c>
      <c r="AL31" s="12">
        <f t="shared" si="72"/>
        <v>2.8026746336605492E-2</v>
      </c>
      <c r="AM31" s="12">
        <f t="shared" si="72"/>
        <v>2.8631020098596895E-2</v>
      </c>
      <c r="AN31" s="12">
        <f t="shared" si="72"/>
        <v>2.644842954159593E-2</v>
      </c>
      <c r="AO31" s="12">
        <f t="shared" si="72"/>
        <v>2.7893340027974039E-2</v>
      </c>
      <c r="AP31" s="12">
        <f t="shared" si="72"/>
        <v>3.2211713063112851E-2</v>
      </c>
      <c r="AQ31" s="12">
        <f t="shared" si="72"/>
        <v>2.9493222106360795E-2</v>
      </c>
      <c r="AR31" s="63">
        <f t="shared" si="72"/>
        <v>2.9079170442572272E-2</v>
      </c>
      <c r="AS31" s="67">
        <f t="shared" si="72"/>
        <v>2.5239500321398975E-2</v>
      </c>
      <c r="AT31" s="12">
        <f t="shared" si="72"/>
        <v>2.0078160208247854E-2</v>
      </c>
      <c r="AU31" s="12">
        <f t="shared" si="72"/>
        <v>2.2477249164842762E-2</v>
      </c>
      <c r="AV31" s="12">
        <f t="shared" si="72"/>
        <v>2.488933208459947E-2</v>
      </c>
      <c r="AW31" s="12">
        <f t="shared" si="72"/>
        <v>2.3317198839067219E-2</v>
      </c>
      <c r="AX31" s="12">
        <f t="shared" si="72"/>
        <v>2.488933208459947E-2</v>
      </c>
      <c r="AY31" s="12">
        <f t="shared" si="72"/>
        <v>2.4889332084599473E-2</v>
      </c>
      <c r="AZ31" s="63">
        <f t="shared" si="72"/>
        <v>2.3738123486107692E-2</v>
      </c>
      <c r="BA31" s="12">
        <f t="shared" si="72"/>
        <v>2.488933208459947E-2</v>
      </c>
      <c r="BB31" s="12">
        <f t="shared" si="72"/>
        <v>2.4889332084599466E-2</v>
      </c>
      <c r="BC31" s="12">
        <f t="shared" si="72"/>
        <v>2.4889332084599463E-2</v>
      </c>
      <c r="BD31" s="12">
        <f t="shared" si="72"/>
        <v>2.4889332084599466E-2</v>
      </c>
      <c r="BE31" s="12">
        <f t="shared" si="72"/>
        <v>2.4889332084599466E-2</v>
      </c>
      <c r="BF31" s="12">
        <f t="shared" si="72"/>
        <v>2.4889332084599466E-2</v>
      </c>
      <c r="BG31" s="12">
        <f t="shared" si="72"/>
        <v>2.488933208459947E-2</v>
      </c>
      <c r="BH31" s="63">
        <f t="shared" si="72"/>
        <v>2.4889332084599466E-2</v>
      </c>
      <c r="BI31" s="12">
        <f t="shared" si="72"/>
        <v>2.4889332084599466E-2</v>
      </c>
      <c r="BJ31" s="12">
        <f t="shared" si="72"/>
        <v>2.4889332084599466E-2</v>
      </c>
      <c r="BK31" s="12">
        <f t="shared" si="72"/>
        <v>2.4889332084599466E-2</v>
      </c>
      <c r="BL31" s="12">
        <f t="shared" si="72"/>
        <v>2.488933208459947E-2</v>
      </c>
      <c r="BM31" s="12">
        <f t="shared" si="72"/>
        <v>2.488933208459947E-2</v>
      </c>
      <c r="BN31" s="12">
        <f t="shared" si="72"/>
        <v>2.488933208459947E-2</v>
      </c>
      <c r="BO31" s="12">
        <f t="shared" si="72"/>
        <v>2.488933208459947E-2</v>
      </c>
      <c r="BP31" s="63">
        <f t="shared" si="72"/>
        <v>2.4889332084599466E-2</v>
      </c>
      <c r="BQ31" s="12">
        <f t="shared" ref="BQ31:CV31" si="73">IFERROR(BQ29/BQ13,"na")</f>
        <v>2.488933208459947E-2</v>
      </c>
      <c r="BR31" s="12">
        <f t="shared" si="73"/>
        <v>2.4889332084599466E-2</v>
      </c>
      <c r="BS31" s="12">
        <f t="shared" si="73"/>
        <v>2.488933208459947E-2</v>
      </c>
      <c r="BT31" s="12">
        <f t="shared" si="73"/>
        <v>2.488933208459947E-2</v>
      </c>
      <c r="BU31" s="12">
        <f t="shared" si="73"/>
        <v>2.488933208459947E-2</v>
      </c>
      <c r="BV31" s="12">
        <f t="shared" si="73"/>
        <v>2.488933208459947E-2</v>
      </c>
      <c r="BW31" s="12">
        <f t="shared" si="73"/>
        <v>2.488933208459947E-2</v>
      </c>
      <c r="BX31" s="63">
        <f t="shared" si="73"/>
        <v>2.488933208459947E-2</v>
      </c>
      <c r="BY31" s="12">
        <f t="shared" si="73"/>
        <v>2.488933208459947E-2</v>
      </c>
      <c r="BZ31" s="12">
        <f t="shared" si="73"/>
        <v>2.488933208459947E-2</v>
      </c>
      <c r="CA31" s="12">
        <f t="shared" si="73"/>
        <v>2.488933208459947E-2</v>
      </c>
      <c r="CB31" s="12">
        <f t="shared" si="73"/>
        <v>2.488933208459947E-2</v>
      </c>
      <c r="CC31" s="12">
        <f t="shared" si="73"/>
        <v>2.4889332084599466E-2</v>
      </c>
      <c r="CD31" s="12">
        <f t="shared" si="73"/>
        <v>2.488933208459947E-2</v>
      </c>
      <c r="CE31" s="12">
        <f t="shared" si="73"/>
        <v>2.4889332084599466E-2</v>
      </c>
      <c r="CF31" s="63">
        <f t="shared" si="73"/>
        <v>2.4889332084599466E-2</v>
      </c>
      <c r="CG31" s="12">
        <f t="shared" si="73"/>
        <v>2.488933208459947E-2</v>
      </c>
      <c r="CH31" s="12">
        <f t="shared" si="73"/>
        <v>2.488933208459947E-2</v>
      </c>
      <c r="CI31" s="12">
        <f t="shared" si="73"/>
        <v>2.488933208459947E-2</v>
      </c>
      <c r="CJ31" s="12">
        <f t="shared" si="73"/>
        <v>2.488933208459947E-2</v>
      </c>
      <c r="CK31" s="12">
        <f t="shared" si="73"/>
        <v>2.4889332084599473E-2</v>
      </c>
      <c r="CL31" s="12">
        <f t="shared" si="73"/>
        <v>2.488933208459947E-2</v>
      </c>
      <c r="CM31" s="12">
        <f t="shared" si="73"/>
        <v>2.488933208459947E-2</v>
      </c>
      <c r="CN31" s="63">
        <f t="shared" si="73"/>
        <v>2.488933208459947E-2</v>
      </c>
      <c r="CO31" s="12">
        <f t="shared" si="73"/>
        <v>2.4889332084599473E-2</v>
      </c>
      <c r="CP31" s="12">
        <f t="shared" si="73"/>
        <v>2.488933208459947E-2</v>
      </c>
      <c r="CQ31" s="12">
        <f t="shared" si="73"/>
        <v>2.4889332084599473E-2</v>
      </c>
      <c r="CR31" s="12">
        <f t="shared" si="73"/>
        <v>2.488933208459947E-2</v>
      </c>
      <c r="CS31" s="12">
        <f t="shared" si="73"/>
        <v>2.4889332084599473E-2</v>
      </c>
      <c r="CT31" s="12">
        <f t="shared" si="73"/>
        <v>2.4889332084599466E-2</v>
      </c>
      <c r="CU31" s="12">
        <f t="shared" si="73"/>
        <v>2.488933208459947E-2</v>
      </c>
      <c r="CV31" s="63">
        <f t="shared" si="73"/>
        <v>2.488933208459947E-2</v>
      </c>
      <c r="CW31" s="12">
        <f t="shared" ref="CW31:DT31" si="74">IFERROR(CW29/CW13,"na")</f>
        <v>2.4889332084599463E-2</v>
      </c>
      <c r="CX31" s="12">
        <f t="shared" si="74"/>
        <v>2.4889332084599463E-2</v>
      </c>
      <c r="CY31" s="12">
        <f t="shared" si="74"/>
        <v>2.4889332084599463E-2</v>
      </c>
      <c r="CZ31" s="12">
        <f t="shared" si="74"/>
        <v>2.4889332084599463E-2</v>
      </c>
      <c r="DA31" s="12">
        <f t="shared" si="74"/>
        <v>2.4889332084599466E-2</v>
      </c>
      <c r="DB31" s="12">
        <f t="shared" si="74"/>
        <v>2.4889332084599466E-2</v>
      </c>
      <c r="DC31" s="12">
        <f t="shared" si="74"/>
        <v>2.4889332084599463E-2</v>
      </c>
      <c r="DD31" s="63">
        <f t="shared" si="74"/>
        <v>2.4889332084599466E-2</v>
      </c>
      <c r="DE31" s="12">
        <f t="shared" si="74"/>
        <v>2.4889332084599463E-2</v>
      </c>
      <c r="DF31" s="12">
        <f t="shared" si="74"/>
        <v>2.4889332084599463E-2</v>
      </c>
      <c r="DG31" s="12">
        <f t="shared" si="74"/>
        <v>2.488933208459946E-2</v>
      </c>
      <c r="DH31" s="12">
        <f t="shared" si="74"/>
        <v>2.4889332084599463E-2</v>
      </c>
      <c r="DI31" s="12">
        <f t="shared" si="74"/>
        <v>2.488933208459946E-2</v>
      </c>
      <c r="DJ31" s="12">
        <f t="shared" si="74"/>
        <v>2.488933208459946E-2</v>
      </c>
      <c r="DK31" s="12">
        <f t="shared" si="74"/>
        <v>2.4889332084599463E-2</v>
      </c>
      <c r="DL31" s="63">
        <f t="shared" si="74"/>
        <v>2.4889332084599456E-2</v>
      </c>
      <c r="DM31" s="12">
        <f t="shared" si="74"/>
        <v>2.488933208459946E-2</v>
      </c>
      <c r="DN31" s="12">
        <f t="shared" si="74"/>
        <v>2.488933208459946E-2</v>
      </c>
      <c r="DO31" s="12">
        <f t="shared" si="74"/>
        <v>2.4889332084599463E-2</v>
      </c>
      <c r="DP31" s="12">
        <f t="shared" si="74"/>
        <v>2.4889332084599456E-2</v>
      </c>
      <c r="DQ31" s="12">
        <f t="shared" si="74"/>
        <v>2.488933208459946E-2</v>
      </c>
      <c r="DR31" s="12">
        <f t="shared" si="74"/>
        <v>2.488933208459946E-2</v>
      </c>
      <c r="DS31" s="12">
        <f t="shared" si="74"/>
        <v>2.488933208459946E-2</v>
      </c>
      <c r="DT31" s="63">
        <f t="shared" si="74"/>
        <v>2.4889332084599456E-2</v>
      </c>
    </row>
    <row r="32" spans="2:124" ht="14.4" x14ac:dyDescent="0.3">
      <c r="B32" s="10" t="s">
        <v>200</v>
      </c>
      <c r="C32" s="10" t="s">
        <v>57</v>
      </c>
      <c r="E32" s="66">
        <v>873.3</v>
      </c>
      <c r="F32" s="15">
        <v>1172.8</v>
      </c>
      <c r="G32" s="15">
        <f>E32+F32</f>
        <v>2046.1</v>
      </c>
      <c r="H32" s="15">
        <v>1423.2</v>
      </c>
      <c r="I32" s="15">
        <f>E32+F32+H32</f>
        <v>3469.3</v>
      </c>
      <c r="J32" s="15">
        <v>2076.4</v>
      </c>
      <c r="K32" s="15">
        <f>H32+J32</f>
        <v>3499.6000000000004</v>
      </c>
      <c r="L32" s="58">
        <f>E32+F32+H32+J32</f>
        <v>5545.7000000000007</v>
      </c>
      <c r="M32" s="66">
        <v>1320</v>
      </c>
      <c r="N32" s="15">
        <v>1439.6</v>
      </c>
      <c r="O32" s="15">
        <f>M32+N32</f>
        <v>2759.6</v>
      </c>
      <c r="P32" s="15">
        <v>1605.9</v>
      </c>
      <c r="Q32" s="15">
        <f>M32+N32+P32</f>
        <v>4365.5</v>
      </c>
      <c r="R32" s="15">
        <v>1776.9</v>
      </c>
      <c r="S32" s="15">
        <f>P32+R32</f>
        <v>3382.8</v>
      </c>
      <c r="T32" s="58">
        <f>M32+N32+P32+R32</f>
        <v>6142.4</v>
      </c>
      <c r="U32" s="66">
        <v>2039.3</v>
      </c>
      <c r="V32" s="15">
        <v>1897.2</v>
      </c>
      <c r="W32" s="15">
        <f>U32+V32</f>
        <v>3936.5</v>
      </c>
      <c r="X32" s="15">
        <v>1758.2</v>
      </c>
      <c r="Y32" s="15">
        <f>U32+V32+X32</f>
        <v>5694.7</v>
      </c>
      <c r="Z32" s="15">
        <v>1967</v>
      </c>
      <c r="AA32" s="15">
        <f>X32+Z32</f>
        <v>3725.2</v>
      </c>
      <c r="AB32" s="58">
        <f>U32+V32+X32+Z32</f>
        <v>7661.7</v>
      </c>
      <c r="AC32" s="66">
        <v>1836</v>
      </c>
      <c r="AD32" s="15">
        <v>1804.3</v>
      </c>
      <c r="AE32" s="15">
        <f>AC32+AD32</f>
        <v>3640.3</v>
      </c>
      <c r="AF32" s="15">
        <v>2084.1999999999998</v>
      </c>
      <c r="AG32" s="15">
        <f>AC32+AD32+AF32</f>
        <v>5724.5</v>
      </c>
      <c r="AH32" s="15">
        <v>1953.2</v>
      </c>
      <c r="AI32" s="15">
        <f>AF32+AH32</f>
        <v>4037.3999999999996</v>
      </c>
      <c r="AJ32" s="58">
        <f>AC32+AD32+AF32+AH32</f>
        <v>7677.7</v>
      </c>
      <c r="AK32" s="66">
        <v>1771.6</v>
      </c>
      <c r="AL32" s="15">
        <v>1680.5</v>
      </c>
      <c r="AM32" s="15">
        <f>AK32+AL32</f>
        <v>3452.1</v>
      </c>
      <c r="AN32" s="15">
        <v>1825.6</v>
      </c>
      <c r="AO32" s="15">
        <f>AK32+AL32+AN32</f>
        <v>5277.7</v>
      </c>
      <c r="AP32" s="15">
        <v>1771.2</v>
      </c>
      <c r="AQ32" s="15">
        <f>AN32+AP32</f>
        <v>3596.8</v>
      </c>
      <c r="AR32" s="58">
        <f>AK32+AL32+AN32+AP32</f>
        <v>7048.9</v>
      </c>
      <c r="AS32" s="66">
        <v>1892.5</v>
      </c>
      <c r="AT32" s="15">
        <v>2118.4</v>
      </c>
      <c r="AU32" s="15">
        <f>AS32+AT32</f>
        <v>4010.9</v>
      </c>
      <c r="AV32" s="15">
        <v>2256</v>
      </c>
      <c r="AW32" s="15">
        <f>AS32+AT32+AV32</f>
        <v>6266.9</v>
      </c>
      <c r="AX32" s="15">
        <f>IFERROR(AV32*(1+AX33),"na")</f>
        <v>2368.8000000000002</v>
      </c>
      <c r="AY32" s="26">
        <f>AV32+AX32</f>
        <v>4624.8</v>
      </c>
      <c r="AZ32" s="58">
        <f>AS32+AT32+AV32+AX32</f>
        <v>8635.7000000000007</v>
      </c>
      <c r="BA32" s="15">
        <f>IFERROR(AX32*(1+BA33),"na")</f>
        <v>2487.2400000000002</v>
      </c>
      <c r="BB32" s="15">
        <f>IFERROR(BA32*(1+BB33),"na")</f>
        <v>2611.6020000000003</v>
      </c>
      <c r="BC32" s="15">
        <f>BA32+BB32</f>
        <v>5098.8420000000006</v>
      </c>
      <c r="BD32" s="15">
        <f>IFERROR(BB32*(1+BD33),"na")</f>
        <v>2742.1821000000004</v>
      </c>
      <c r="BE32" s="15">
        <f>BA32+BB32+BD32</f>
        <v>7841.0241000000005</v>
      </c>
      <c r="BF32" s="15">
        <f>IFERROR(BD32*(1+BF33),"na")</f>
        <v>2879.2912050000004</v>
      </c>
      <c r="BG32" s="26">
        <f>BD32+BF32</f>
        <v>5621.4733050000013</v>
      </c>
      <c r="BH32" s="58">
        <f>BA32+BB32+BD32+BF32</f>
        <v>10720.315305</v>
      </c>
      <c r="BI32" s="15">
        <f>IFERROR(BF32*(1+BI33),"na")</f>
        <v>3023.2557652500004</v>
      </c>
      <c r="BJ32" s="15">
        <f>IFERROR(BI32*(1+BJ33),"na")</f>
        <v>3174.4185535125007</v>
      </c>
      <c r="BK32" s="15">
        <f>BI32+BJ32</f>
        <v>6197.6743187625016</v>
      </c>
      <c r="BL32" s="15">
        <f>IFERROR(BJ32*(1+BL33),"na")</f>
        <v>3333.139481188126</v>
      </c>
      <c r="BM32" s="15">
        <f>BI32+BJ32+BL32</f>
        <v>9530.8137999506271</v>
      </c>
      <c r="BN32" s="15">
        <f>IFERROR(BL32*(1+BN33),"na")</f>
        <v>3499.7964552475323</v>
      </c>
      <c r="BO32" s="26">
        <f>BL32+BN32</f>
        <v>6832.9359364356587</v>
      </c>
      <c r="BP32" s="58">
        <f>BI32+BJ32+BL32+BN32</f>
        <v>13030.61025519816</v>
      </c>
      <c r="BQ32" s="15">
        <f>IFERROR(BN32*(1+BQ33),"na")</f>
        <v>3674.786278009909</v>
      </c>
      <c r="BR32" s="15">
        <f>IFERROR(BQ32*(1+BR33),"na")</f>
        <v>3858.5255919104047</v>
      </c>
      <c r="BS32" s="15">
        <f>BQ32+BR32</f>
        <v>7533.3118699203133</v>
      </c>
      <c r="BT32" s="15">
        <f>IFERROR(BR32*(1+BT33),"na")</f>
        <v>4051.4518715059253</v>
      </c>
      <c r="BU32" s="15">
        <f>BQ32+BR32+BT32</f>
        <v>11584.763741426239</v>
      </c>
      <c r="BV32" s="15">
        <f>IFERROR(BT32*(1+BV33),"na")</f>
        <v>4254.0244650812219</v>
      </c>
      <c r="BW32" s="26">
        <f>BT32+BV32</f>
        <v>8305.4763365871477</v>
      </c>
      <c r="BX32" s="58">
        <f>BQ32+BR32+BT32+BV32</f>
        <v>15838.788206507461</v>
      </c>
      <c r="BY32" s="15">
        <f>IFERROR(BV32*(1+BY33),"na")</f>
        <v>4466.7256883352829</v>
      </c>
      <c r="BZ32" s="15">
        <f>IFERROR(BY32*(1+BZ33),"na")</f>
        <v>4690.061972752047</v>
      </c>
      <c r="CA32" s="15">
        <f>BY32+BZ32</f>
        <v>9156.78766108733</v>
      </c>
      <c r="CB32" s="15">
        <f>IFERROR(BZ32*(1+CB33),"na")</f>
        <v>4924.5650713896493</v>
      </c>
      <c r="CC32" s="15">
        <f>BY32+BZ32+CB32</f>
        <v>14081.352732476978</v>
      </c>
      <c r="CD32" s="15">
        <f>IFERROR(CB32*(1+CD33),"na")</f>
        <v>5170.7933249591324</v>
      </c>
      <c r="CE32" s="26">
        <f>CB32+CD32</f>
        <v>10095.358396348782</v>
      </c>
      <c r="CF32" s="58">
        <f>BY32+BZ32+CB32+CD32</f>
        <v>19252.146057436112</v>
      </c>
      <c r="CG32" s="15">
        <f>IFERROR(CD32*(1+CG33),"na")</f>
        <v>5429.3329912070894</v>
      </c>
      <c r="CH32" s="15">
        <f>IFERROR(CG32*(1+CH33),"na")</f>
        <v>5700.7996407674445</v>
      </c>
      <c r="CI32" s="15">
        <f>CG32+CH32</f>
        <v>11130.132631974535</v>
      </c>
      <c r="CJ32" s="15">
        <f>IFERROR(CH32*(1+CJ33),"na")</f>
        <v>5985.8396228058173</v>
      </c>
      <c r="CK32" s="15">
        <f>CG32+CH32+CJ32</f>
        <v>17115.972254780354</v>
      </c>
      <c r="CL32" s="15">
        <f>IFERROR(CJ32*(1+CL33),"na")</f>
        <v>6285.131603946108</v>
      </c>
      <c r="CM32" s="26">
        <f>CJ32+CL32</f>
        <v>12270.971226751924</v>
      </c>
      <c r="CN32" s="58">
        <f>CG32+CH32+CJ32+CL32</f>
        <v>23401.103858726463</v>
      </c>
      <c r="CO32" s="15">
        <f>IFERROR(CL32*(1+CO33),"na")</f>
        <v>6599.388184143414</v>
      </c>
      <c r="CP32" s="15">
        <f>IFERROR(CO32*(1+CP33),"na")</f>
        <v>6929.3575933505854</v>
      </c>
      <c r="CQ32" s="15">
        <f>CO32+CP32</f>
        <v>13528.745777493999</v>
      </c>
      <c r="CR32" s="15">
        <f>IFERROR(CP32*(1+CR33),"na")</f>
        <v>7275.8254730181152</v>
      </c>
      <c r="CS32" s="15">
        <f>CO32+CP32+CR32</f>
        <v>20804.571250512116</v>
      </c>
      <c r="CT32" s="15">
        <f>IFERROR(CR32*(1+CT33),"na")</f>
        <v>7639.6167466690213</v>
      </c>
      <c r="CU32" s="26">
        <f>CR32+CT32</f>
        <v>14915.442219687136</v>
      </c>
      <c r="CV32" s="58">
        <f>CO32+CP32+CR32+CT32</f>
        <v>28444.187997181136</v>
      </c>
      <c r="CW32" s="15">
        <f>IFERROR(CT32*(1+CW33),"na")</f>
        <v>8021.597584002473</v>
      </c>
      <c r="CX32" s="15">
        <f>IFERROR(CW32*(1+CX33),"na")</f>
        <v>8422.6774632025972</v>
      </c>
      <c r="CY32" s="15">
        <f>CW32+CX32</f>
        <v>16444.275047205068</v>
      </c>
      <c r="CZ32" s="15">
        <f>IFERROR(CX32*(1+CZ33),"na")</f>
        <v>8843.8113363627272</v>
      </c>
      <c r="DA32" s="15">
        <f>CW32+CX32+CZ32</f>
        <v>25288.086383567796</v>
      </c>
      <c r="DB32" s="15">
        <f>IFERROR(CZ32*(1+DB33),"na")</f>
        <v>9286.0019031808642</v>
      </c>
      <c r="DC32" s="26">
        <f>CZ32+DB32</f>
        <v>18129.81323954359</v>
      </c>
      <c r="DD32" s="58">
        <f>CW32+CX32+CZ32+DB32</f>
        <v>34574.088286748658</v>
      </c>
      <c r="DE32" s="15">
        <f>IFERROR(DB32*(1+DE33),"na")</f>
        <v>9750.3019983399081</v>
      </c>
      <c r="DF32" s="15">
        <f>IFERROR(DE32*(1+DF33),"na")</f>
        <v>10237.817098256905</v>
      </c>
      <c r="DG32" s="15">
        <f>DE32+DF32</f>
        <v>19988.119096596813</v>
      </c>
      <c r="DH32" s="15">
        <f>IFERROR(DF32*(1+DH33),"na")</f>
        <v>10749.707953169751</v>
      </c>
      <c r="DI32" s="15">
        <f>DE32+DF32+DH32</f>
        <v>30737.827049766565</v>
      </c>
      <c r="DJ32" s="15">
        <f>IFERROR(DH32*(1+DJ33),"na")</f>
        <v>11287.193350828238</v>
      </c>
      <c r="DK32" s="26">
        <f>DH32+DJ32</f>
        <v>22036.901303997991</v>
      </c>
      <c r="DL32" s="58">
        <f>DE32+DF32+DH32+DJ32</f>
        <v>42025.020400594804</v>
      </c>
      <c r="DM32" s="15">
        <f>IFERROR(DJ32*(1+DM33),"na")</f>
        <v>11851.55301836965</v>
      </c>
      <c r="DN32" s="15">
        <f>IFERROR(DM32*(1+DN33),"na")</f>
        <v>12444.130669288134</v>
      </c>
      <c r="DO32" s="15">
        <f>DM32+DN32</f>
        <v>24295.683687657784</v>
      </c>
      <c r="DP32" s="15">
        <f>IFERROR(DN32*(1+DP33),"na")</f>
        <v>13066.33720275254</v>
      </c>
      <c r="DQ32" s="15">
        <f>DM32+DN32+DP32</f>
        <v>37362.02089041032</v>
      </c>
      <c r="DR32" s="15">
        <f>IFERROR(DP32*(1+DR33),"na")</f>
        <v>13719.654062890168</v>
      </c>
      <c r="DS32" s="26">
        <f>DP32+DR32</f>
        <v>26785.991265642708</v>
      </c>
      <c r="DT32" s="58">
        <f>DM32+DN32+DP32+DR32</f>
        <v>51081.674953300491</v>
      </c>
    </row>
    <row r="33" spans="2:124" s="18" customFormat="1" ht="14.4" x14ac:dyDescent="0.3">
      <c r="B33" s="41" t="s">
        <v>194</v>
      </c>
      <c r="C33" s="45" t="s">
        <v>58</v>
      </c>
      <c r="D33" s="45"/>
      <c r="E33" s="68"/>
      <c r="F33" s="12" t="str">
        <f>IFERROR(F32/D32-1,"na")</f>
        <v>na</v>
      </c>
      <c r="H33" s="12">
        <f>IFERROR(H32/F32-1,"na")</f>
        <v>0.21350613915416106</v>
      </c>
      <c r="J33" s="12">
        <f>IFERROR(J32/H32-1,"na")</f>
        <v>0.45896571107363693</v>
      </c>
      <c r="L33" s="59"/>
      <c r="M33" s="68"/>
      <c r="N33" s="12">
        <f>IFERROR(N32/M32-1,"na")</f>
        <v>9.0606060606060579E-2</v>
      </c>
      <c r="P33" s="12">
        <f>IFERROR(P32/N32-1,"na")</f>
        <v>0.11551819949986131</v>
      </c>
      <c r="R33" s="12">
        <f>IFERROR(R32/P32-1,"na")</f>
        <v>0.10648234634784237</v>
      </c>
      <c r="T33" s="59"/>
      <c r="U33" s="68"/>
      <c r="V33" s="12">
        <f>IFERROR(V32/U32-1,"na")</f>
        <v>-6.9680772814200931E-2</v>
      </c>
      <c r="X33" s="12">
        <f>IFERROR(X32/V32-1,"na")</f>
        <v>-7.3265865485979353E-2</v>
      </c>
      <c r="Z33" s="12">
        <f>IFERROR(Z32/X32-1,"na")</f>
        <v>0.11875782049823691</v>
      </c>
      <c r="AB33" s="59"/>
      <c r="AC33" s="68"/>
      <c r="AD33" s="12">
        <f>IFERROR(AD32/AC32-1,"na")</f>
        <v>-1.726579520697169E-2</v>
      </c>
      <c r="AF33" s="12">
        <f>IFERROR(AF32/AD32-1,"na")</f>
        <v>0.15512941306878014</v>
      </c>
      <c r="AH33" s="12">
        <f>IFERROR(AH32/AF32-1,"na")</f>
        <v>-6.2853852797236209E-2</v>
      </c>
      <c r="AJ33" s="59"/>
      <c r="AK33" s="68"/>
      <c r="AL33" s="12">
        <f>IFERROR(AL32/AK32-1,"na")</f>
        <v>-5.1422442989388029E-2</v>
      </c>
      <c r="AN33" s="12">
        <f>IFERROR(AN32/AL32-1,"na")</f>
        <v>8.6343350193394786E-2</v>
      </c>
      <c r="AP33" s="12">
        <f>IFERROR(AP32/AN32-1,"na")</f>
        <v>-2.9798422436459138E-2</v>
      </c>
      <c r="AR33" s="59"/>
      <c r="AS33" s="68"/>
      <c r="AT33" s="12">
        <f>IFERROR(AT32/AS32-1,"na")</f>
        <v>0.11936591809775443</v>
      </c>
      <c r="AV33" s="12">
        <f>IFERROR(AV32/AT32-1,"na")</f>
        <v>6.4954682779456041E-2</v>
      </c>
      <c r="AX33" s="21">
        <v>0.05</v>
      </c>
      <c r="AY33" s="16"/>
      <c r="AZ33" s="59"/>
      <c r="BA33" s="21">
        <v>0.05</v>
      </c>
      <c r="BB33" s="21">
        <v>0.05</v>
      </c>
      <c r="BD33" s="21">
        <v>0.05</v>
      </c>
      <c r="BF33" s="21">
        <v>0.05</v>
      </c>
      <c r="BG33" s="16"/>
      <c r="BH33" s="59"/>
      <c r="BI33" s="21">
        <v>0.05</v>
      </c>
      <c r="BJ33" s="21">
        <v>0.05</v>
      </c>
      <c r="BL33" s="21">
        <v>0.05</v>
      </c>
      <c r="BN33" s="21">
        <v>0.05</v>
      </c>
      <c r="BO33" s="16"/>
      <c r="BP33" s="59"/>
      <c r="BQ33" s="21">
        <v>0.05</v>
      </c>
      <c r="BR33" s="21">
        <v>0.05</v>
      </c>
      <c r="BT33" s="21">
        <v>0.05</v>
      </c>
      <c r="BV33" s="21">
        <v>0.05</v>
      </c>
      <c r="BW33" s="16"/>
      <c r="BX33" s="59"/>
      <c r="BY33" s="21">
        <v>0.05</v>
      </c>
      <c r="BZ33" s="21">
        <v>0.05</v>
      </c>
      <c r="CB33" s="21">
        <v>0.05</v>
      </c>
      <c r="CD33" s="21">
        <v>0.05</v>
      </c>
      <c r="CE33" s="16"/>
      <c r="CF33" s="59"/>
      <c r="CG33" s="21">
        <v>0.05</v>
      </c>
      <c r="CH33" s="21">
        <v>0.05</v>
      </c>
      <c r="CJ33" s="21">
        <v>0.05</v>
      </c>
      <c r="CL33" s="21">
        <v>0.05</v>
      </c>
      <c r="CM33" s="16"/>
      <c r="CN33" s="59"/>
      <c r="CO33" s="21">
        <v>0.05</v>
      </c>
      <c r="CP33" s="21">
        <v>0.05</v>
      </c>
      <c r="CR33" s="21">
        <v>0.05</v>
      </c>
      <c r="CT33" s="21">
        <v>0.05</v>
      </c>
      <c r="CU33" s="16"/>
      <c r="CV33" s="59"/>
      <c r="CW33" s="21">
        <v>0.05</v>
      </c>
      <c r="CX33" s="21">
        <v>0.05</v>
      </c>
      <c r="CZ33" s="21">
        <v>0.05</v>
      </c>
      <c r="DB33" s="21">
        <v>0.05</v>
      </c>
      <c r="DC33" s="16"/>
      <c r="DD33" s="59"/>
      <c r="DE33" s="21">
        <v>0.05</v>
      </c>
      <c r="DF33" s="21">
        <v>0.05</v>
      </c>
      <c r="DH33" s="21">
        <v>0.05</v>
      </c>
      <c r="DJ33" s="21">
        <v>0.05</v>
      </c>
      <c r="DK33" s="16"/>
      <c r="DL33" s="59"/>
      <c r="DM33" s="21">
        <v>0.05</v>
      </c>
      <c r="DN33" s="21">
        <v>0.05</v>
      </c>
      <c r="DP33" s="21">
        <v>0.05</v>
      </c>
      <c r="DR33" s="21">
        <v>0.05</v>
      </c>
      <c r="DS33" s="16"/>
      <c r="DT33" s="59"/>
    </row>
    <row r="34" spans="2:124" s="18" customFormat="1" ht="14.4" x14ac:dyDescent="0.3">
      <c r="B34" s="41" t="s">
        <v>24</v>
      </c>
      <c r="C34" s="45" t="s">
        <v>58</v>
      </c>
      <c r="D34" s="45"/>
      <c r="E34" s="12">
        <f>IFERROR(E32/E13,"na")</f>
        <v>0.10543663298199861</v>
      </c>
      <c r="F34" s="12">
        <f t="shared" ref="F34:AW34" si="75">IFERROR(F32/F13,"na")</f>
        <v>0.11854966693285084</v>
      </c>
      <c r="G34" s="12">
        <f t="shared" si="75"/>
        <v>0.11257400030810538</v>
      </c>
      <c r="H34" s="12">
        <f t="shared" si="75"/>
        <v>0.11750330250990754</v>
      </c>
      <c r="I34" s="12">
        <f t="shared" si="75"/>
        <v>0.11454522642929781</v>
      </c>
      <c r="J34" s="12">
        <f t="shared" si="75"/>
        <v>0.1238503107590633</v>
      </c>
      <c r="K34" s="12">
        <f t="shared" si="75"/>
        <v>0.12118819561317848</v>
      </c>
      <c r="L34" s="12">
        <f t="shared" si="75"/>
        <v>0.11786071026289505</v>
      </c>
      <c r="M34" s="12">
        <f t="shared" si="75"/>
        <v>0.12878048780487805</v>
      </c>
      <c r="N34" s="12">
        <f t="shared" si="75"/>
        <v>0.12498480665381742</v>
      </c>
      <c r="O34" s="12">
        <f t="shared" si="75"/>
        <v>0.12677208037412371</v>
      </c>
      <c r="P34" s="12">
        <f t="shared" si="75"/>
        <v>0.1297172859450727</v>
      </c>
      <c r="Q34" s="12">
        <f t="shared" si="75"/>
        <v>0.12783982757509912</v>
      </c>
      <c r="R34" s="12">
        <f t="shared" si="75"/>
        <v>0.14153039848983268</v>
      </c>
      <c r="S34" s="12">
        <f t="shared" si="75"/>
        <v>0.13566527236924952</v>
      </c>
      <c r="T34" s="12">
        <f t="shared" si="75"/>
        <v>0.13152017746145331</v>
      </c>
      <c r="U34" s="12">
        <f t="shared" si="75"/>
        <v>0.16021400625363355</v>
      </c>
      <c r="V34" s="12">
        <f t="shared" si="75"/>
        <v>0.17603013629995268</v>
      </c>
      <c r="W34" s="12">
        <f t="shared" si="75"/>
        <v>0.16746574322628399</v>
      </c>
      <c r="X34" s="12">
        <f t="shared" si="75"/>
        <v>0.1556121997415609</v>
      </c>
      <c r="Y34" s="12">
        <f t="shared" si="75"/>
        <v>0.16361776646391743</v>
      </c>
      <c r="Z34" s="12">
        <f t="shared" si="75"/>
        <v>0.13769688484424222</v>
      </c>
      <c r="AA34" s="12">
        <f t="shared" si="75"/>
        <v>0.1456089057052174</v>
      </c>
      <c r="AB34" s="12">
        <f t="shared" si="75"/>
        <v>0.15607487487242794</v>
      </c>
      <c r="AC34" s="12">
        <f t="shared" si="75"/>
        <v>0.15786894126346745</v>
      </c>
      <c r="AD34" s="12">
        <f t="shared" si="75"/>
        <v>0.16174519506597818</v>
      </c>
      <c r="AE34" s="12">
        <f t="shared" si="75"/>
        <v>0.15976668963489299</v>
      </c>
      <c r="AF34" s="12">
        <f t="shared" si="75"/>
        <v>0.16010754753216822</v>
      </c>
      <c r="AG34" s="12">
        <f t="shared" si="75"/>
        <v>0.15989062246875926</v>
      </c>
      <c r="AH34" s="12">
        <f t="shared" si="75"/>
        <v>0.14506402067674759</v>
      </c>
      <c r="AI34" s="12">
        <f t="shared" si="75"/>
        <v>0.15245884925175307</v>
      </c>
      <c r="AJ34" s="12">
        <f t="shared" si="75"/>
        <v>0.15583859378488643</v>
      </c>
      <c r="AK34" s="12">
        <f t="shared" si="75"/>
        <v>0.16246652727339422</v>
      </c>
      <c r="AL34" s="12">
        <f t="shared" si="75"/>
        <v>0.14942559396784749</v>
      </c>
      <c r="AM34" s="12">
        <f t="shared" si="75"/>
        <v>0.15584538707405601</v>
      </c>
      <c r="AN34" s="12">
        <f t="shared" si="75"/>
        <v>0.16143180531975099</v>
      </c>
      <c r="AO34" s="12">
        <f t="shared" si="75"/>
        <v>0.15773350548123707</v>
      </c>
      <c r="AP34" s="12">
        <f t="shared" si="75"/>
        <v>0.13983673082692519</v>
      </c>
      <c r="AQ34" s="12">
        <f t="shared" si="75"/>
        <v>0.15002294056308654</v>
      </c>
      <c r="AR34" s="12">
        <f t="shared" si="75"/>
        <v>0.15281902969704589</v>
      </c>
      <c r="AS34" s="12">
        <f t="shared" si="75"/>
        <v>0.1465656776871665</v>
      </c>
      <c r="AT34" s="12">
        <f t="shared" si="75"/>
        <v>0.14249103713618846</v>
      </c>
      <c r="AU34" s="12">
        <f t="shared" si="75"/>
        <v>0.14438500748761665</v>
      </c>
      <c r="AV34" s="12">
        <f t="shared" si="75"/>
        <v>0.1520041504679383</v>
      </c>
      <c r="AW34" s="12">
        <f t="shared" si="75"/>
        <v>0.14703819018368924</v>
      </c>
      <c r="AX34" s="12">
        <f t="shared" ref="AX34:BD34" si="76">IFERROR(AX32/AX13,"na")</f>
        <v>0.1520041504679383</v>
      </c>
      <c r="AY34" s="12">
        <f t="shared" si="76"/>
        <v>0.1520041504679383</v>
      </c>
      <c r="AZ34" s="12">
        <f t="shared" si="76"/>
        <v>0.14836778173440851</v>
      </c>
      <c r="BA34" s="12">
        <f t="shared" si="76"/>
        <v>0.1520041504679383</v>
      </c>
      <c r="BB34" s="12">
        <f t="shared" si="76"/>
        <v>0.15200415046793828</v>
      </c>
      <c r="BC34" s="12">
        <f t="shared" si="76"/>
        <v>0.15200415046793828</v>
      </c>
      <c r="BD34" s="12">
        <f t="shared" si="76"/>
        <v>0.15200415046793828</v>
      </c>
      <c r="BF34" s="12">
        <f t="shared" ref="BF34:BL34" si="77">IFERROR(BF32/BF13,"na")</f>
        <v>0.15200415046793828</v>
      </c>
      <c r="BG34" s="12">
        <f t="shared" si="77"/>
        <v>0.1520041504679383</v>
      </c>
      <c r="BH34" s="12">
        <f t="shared" si="77"/>
        <v>0.15200415046793825</v>
      </c>
      <c r="BI34" s="12">
        <f t="shared" si="77"/>
        <v>0.15200415046793825</v>
      </c>
      <c r="BJ34" s="12">
        <f t="shared" si="77"/>
        <v>0.15200415046793828</v>
      </c>
      <c r="BK34" s="12">
        <f t="shared" si="77"/>
        <v>0.15200415046793828</v>
      </c>
      <c r="BL34" s="12">
        <f t="shared" si="77"/>
        <v>0.15200415046793828</v>
      </c>
      <c r="BN34" s="12">
        <f t="shared" ref="BN34:BT34" si="78">IFERROR(BN32/BN13,"na")</f>
        <v>0.15200415046793828</v>
      </c>
      <c r="BO34" s="12">
        <f t="shared" si="78"/>
        <v>0.15200415046793828</v>
      </c>
      <c r="BP34" s="12">
        <f t="shared" si="78"/>
        <v>0.15200415046793828</v>
      </c>
      <c r="BQ34" s="12">
        <f t="shared" si="78"/>
        <v>0.15200415046793828</v>
      </c>
      <c r="BR34" s="12">
        <f t="shared" si="78"/>
        <v>0.15200415046793828</v>
      </c>
      <c r="BS34" s="12">
        <f t="shared" si="78"/>
        <v>0.15200415046793825</v>
      </c>
      <c r="BT34" s="12">
        <f t="shared" si="78"/>
        <v>0.15200415046793828</v>
      </c>
      <c r="BV34" s="12">
        <f t="shared" ref="BV34:CB34" si="79">IFERROR(BV32/BV13,"na")</f>
        <v>0.15200415046793828</v>
      </c>
      <c r="BW34" s="12">
        <f t="shared" si="79"/>
        <v>0.15200415046793828</v>
      </c>
      <c r="BX34" s="12">
        <f t="shared" si="79"/>
        <v>0.15200415046793828</v>
      </c>
      <c r="BY34" s="12">
        <f t="shared" si="79"/>
        <v>0.15200415046793828</v>
      </c>
      <c r="BZ34" s="12">
        <f t="shared" si="79"/>
        <v>0.15200415046793828</v>
      </c>
      <c r="CA34" s="12">
        <f t="shared" si="79"/>
        <v>0.15200415046793828</v>
      </c>
      <c r="CB34" s="12">
        <f t="shared" si="79"/>
        <v>0.15200415046793828</v>
      </c>
      <c r="CD34" s="12">
        <f t="shared" ref="CD34:CJ34" si="80">IFERROR(CD32/CD13,"na")</f>
        <v>0.15200415046793828</v>
      </c>
      <c r="CE34" s="12">
        <f t="shared" si="80"/>
        <v>0.15200415046793825</v>
      </c>
      <c r="CF34" s="12">
        <f t="shared" si="80"/>
        <v>0.15200415046793825</v>
      </c>
      <c r="CG34" s="12">
        <f t="shared" si="80"/>
        <v>0.15200415046793828</v>
      </c>
      <c r="CH34" s="12">
        <f t="shared" si="80"/>
        <v>0.15200415046793828</v>
      </c>
      <c r="CI34" s="12">
        <f t="shared" si="80"/>
        <v>0.1520041504679383</v>
      </c>
      <c r="CJ34" s="12">
        <f t="shared" si="80"/>
        <v>0.1520041504679383</v>
      </c>
      <c r="CL34" s="12">
        <f t="shared" ref="CL34:CR34" si="81">IFERROR(CL32/CL13,"na")</f>
        <v>0.15200415046793828</v>
      </c>
      <c r="CM34" s="12">
        <f t="shared" si="81"/>
        <v>0.15200415046793828</v>
      </c>
      <c r="CN34" s="12">
        <f t="shared" si="81"/>
        <v>0.1520041504679383</v>
      </c>
      <c r="CO34" s="12">
        <f t="shared" si="81"/>
        <v>0.1520041504679383</v>
      </c>
      <c r="CP34" s="12">
        <f t="shared" si="81"/>
        <v>0.1520041504679383</v>
      </c>
      <c r="CQ34" s="12">
        <f t="shared" si="81"/>
        <v>0.1520041504679383</v>
      </c>
      <c r="CR34" s="12">
        <f t="shared" si="81"/>
        <v>0.1520041504679383</v>
      </c>
      <c r="CT34" s="12">
        <f t="shared" ref="CT34:CZ34" si="82">IFERROR(CT32/CT13,"na")</f>
        <v>0.15200415046793828</v>
      </c>
      <c r="CU34" s="12">
        <f t="shared" si="82"/>
        <v>0.1520041504679383</v>
      </c>
      <c r="CV34" s="12">
        <f t="shared" si="82"/>
        <v>0.15200415046793828</v>
      </c>
      <c r="CW34" s="12">
        <f t="shared" si="82"/>
        <v>0.15200415046793828</v>
      </c>
      <c r="CX34" s="12">
        <f t="shared" si="82"/>
        <v>0.15200415046793828</v>
      </c>
      <c r="CY34" s="12">
        <f t="shared" si="82"/>
        <v>0.15200415046793828</v>
      </c>
      <c r="CZ34" s="12">
        <f t="shared" si="82"/>
        <v>0.15200415046793828</v>
      </c>
      <c r="DB34" s="12">
        <f t="shared" ref="DB34:DH34" si="83">IFERROR(DB32/DB13,"na")</f>
        <v>0.15200415046793828</v>
      </c>
      <c r="DC34" s="12">
        <f t="shared" si="83"/>
        <v>0.15200415046793828</v>
      </c>
      <c r="DD34" s="12">
        <f t="shared" si="83"/>
        <v>0.15200415046793828</v>
      </c>
      <c r="DE34" s="12">
        <f t="shared" si="83"/>
        <v>0.15200415046793828</v>
      </c>
      <c r="DF34" s="12">
        <f t="shared" si="83"/>
        <v>0.1520041504679383</v>
      </c>
      <c r="DG34" s="12">
        <f t="shared" si="83"/>
        <v>0.15200415046793828</v>
      </c>
      <c r="DH34" s="12">
        <f t="shared" si="83"/>
        <v>0.1520041504679383</v>
      </c>
      <c r="DJ34" s="12">
        <f t="shared" ref="DJ34:DP34" si="84">IFERROR(DJ32/DJ13,"na")</f>
        <v>0.1520041504679383</v>
      </c>
      <c r="DK34" s="12">
        <f t="shared" si="84"/>
        <v>0.1520041504679383</v>
      </c>
      <c r="DL34" s="12">
        <f t="shared" si="84"/>
        <v>0.15200415046793828</v>
      </c>
      <c r="DM34" s="12">
        <f t="shared" si="84"/>
        <v>0.15200415046793828</v>
      </c>
      <c r="DN34" s="12">
        <f t="shared" si="84"/>
        <v>0.1520041504679383</v>
      </c>
      <c r="DO34" s="12">
        <f t="shared" si="84"/>
        <v>0.1520041504679383</v>
      </c>
      <c r="DP34" s="12">
        <f t="shared" si="84"/>
        <v>0.15200415046793828</v>
      </c>
      <c r="DR34" s="12">
        <f>IFERROR(DR32/DR13,"na")</f>
        <v>0.15200415046793828</v>
      </c>
      <c r="DS34" s="12">
        <f>IFERROR(DS32/DS13,"na")</f>
        <v>0.1520041504679383</v>
      </c>
      <c r="DT34" s="12">
        <f>IFERROR(DT32/DT13,"na")</f>
        <v>0.15200415046793828</v>
      </c>
    </row>
    <row r="35" spans="2:124" x14ac:dyDescent="0.25">
      <c r="B35" s="40" t="s">
        <v>32</v>
      </c>
      <c r="C35" s="40" t="s">
        <v>57</v>
      </c>
      <c r="D35" s="40"/>
      <c r="E35" s="65">
        <f t="shared" ref="E35" si="85">E25-E27-E29-E32</f>
        <v>758.60000000000059</v>
      </c>
      <c r="F35" s="16">
        <f t="shared" ref="F35" si="86">F25-F27-F29-F32</f>
        <v>1101.3999999999994</v>
      </c>
      <c r="G35" s="16">
        <f t="shared" ref="G35" si="87">G25-G27-G29-G32</f>
        <v>1859.9999999999982</v>
      </c>
      <c r="H35" s="16">
        <f t="shared" ref="H35:BS35" si="88">H25-H27-H29-H32</f>
        <v>1572.1000000000001</v>
      </c>
      <c r="I35" s="16">
        <f t="shared" ref="I35" si="89">I25-I27-I29-I32</f>
        <v>3432.0999999999995</v>
      </c>
      <c r="J35" s="16">
        <f t="shared" si="88"/>
        <v>1894.3000000000006</v>
      </c>
      <c r="K35" s="16">
        <f t="shared" si="88"/>
        <v>3466.4000000000005</v>
      </c>
      <c r="L35" s="62">
        <f t="shared" si="88"/>
        <v>5326.399999999996</v>
      </c>
      <c r="M35" s="65">
        <f t="shared" si="88"/>
        <v>1676.8000000000006</v>
      </c>
      <c r="N35" s="16">
        <f t="shared" si="88"/>
        <v>1461.5000000000014</v>
      </c>
      <c r="O35" s="16">
        <f t="shared" si="88"/>
        <v>3138.2999999999997</v>
      </c>
      <c r="P35" s="16">
        <f t="shared" si="88"/>
        <v>1591.7999999999997</v>
      </c>
      <c r="Q35" s="16">
        <f t="shared" si="88"/>
        <v>4730.0999999999985</v>
      </c>
      <c r="R35" s="16">
        <f t="shared" si="88"/>
        <v>2140.9999999999995</v>
      </c>
      <c r="S35" s="16">
        <f t="shared" si="88"/>
        <v>3732.8000000000011</v>
      </c>
      <c r="T35" s="62">
        <f t="shared" si="88"/>
        <v>6871.0999999999967</v>
      </c>
      <c r="U35" s="65">
        <f t="shared" si="88"/>
        <v>1670.3000000000004</v>
      </c>
      <c r="V35" s="16">
        <f t="shared" si="88"/>
        <v>936.20000000000095</v>
      </c>
      <c r="W35" s="16">
        <f t="shared" si="88"/>
        <v>2606.5000000000018</v>
      </c>
      <c r="X35" s="16">
        <f t="shared" si="88"/>
        <v>1075.200000000001</v>
      </c>
      <c r="Y35" s="16">
        <f t="shared" si="88"/>
        <v>3681.7000000000016</v>
      </c>
      <c r="Z35" s="16">
        <f t="shared" si="88"/>
        <v>1068.7000000000012</v>
      </c>
      <c r="AA35" s="16">
        <f t="shared" si="88"/>
        <v>2143.8999999999987</v>
      </c>
      <c r="AB35" s="62">
        <f t="shared" si="88"/>
        <v>4750.4000000000042</v>
      </c>
      <c r="AC35" s="65">
        <f t="shared" si="88"/>
        <v>1021.7000000000003</v>
      </c>
      <c r="AD35" s="16">
        <f t="shared" si="88"/>
        <v>1032.7000000000019</v>
      </c>
      <c r="AE35" s="16">
        <f t="shared" si="88"/>
        <v>2054.3999999999987</v>
      </c>
      <c r="AF35" s="16">
        <f t="shared" si="88"/>
        <v>1255.1999999999989</v>
      </c>
      <c r="AG35" s="16">
        <f t="shared" si="88"/>
        <v>3309.5999999999985</v>
      </c>
      <c r="AH35" s="16">
        <f t="shared" si="88"/>
        <v>1114.0999999999992</v>
      </c>
      <c r="AI35" s="16">
        <f t="shared" si="88"/>
        <v>2369.3000000000056</v>
      </c>
      <c r="AJ35" s="62">
        <f t="shared" si="88"/>
        <v>4423.7000000000053</v>
      </c>
      <c r="AK35" s="65">
        <f t="shared" si="88"/>
        <v>1057.099999999999</v>
      </c>
      <c r="AL35" s="16">
        <f t="shared" si="88"/>
        <v>1100</v>
      </c>
      <c r="AM35" s="16">
        <f t="shared" si="88"/>
        <v>2157.1000000000017</v>
      </c>
      <c r="AN35" s="16">
        <f t="shared" si="88"/>
        <v>1229.8000000000002</v>
      </c>
      <c r="AO35" s="16">
        <f t="shared" si="88"/>
        <v>3386.8999999999987</v>
      </c>
      <c r="AP35" s="16">
        <f t="shared" si="88"/>
        <v>622.80000000000177</v>
      </c>
      <c r="AQ35" s="16">
        <f t="shared" si="88"/>
        <v>1852.5999999999995</v>
      </c>
      <c r="AR35" s="62">
        <f t="shared" si="88"/>
        <v>4009.7000000000025</v>
      </c>
      <c r="AS35" s="65">
        <f t="shared" si="88"/>
        <v>962.70000000000027</v>
      </c>
      <c r="AT35" s="16">
        <f t="shared" si="88"/>
        <v>758.49999999999955</v>
      </c>
      <c r="AU35" s="16">
        <f t="shared" si="88"/>
        <v>1721.2000000000003</v>
      </c>
      <c r="AV35" s="16">
        <f t="shared" si="88"/>
        <v>994.39999999999918</v>
      </c>
      <c r="AW35" s="16">
        <f t="shared" si="88"/>
        <v>2715.6000000000004</v>
      </c>
      <c r="AX35" s="16">
        <f t="shared" si="88"/>
        <v>2822.32503</v>
      </c>
      <c r="AY35" s="16">
        <f t="shared" si="88"/>
        <v>3816.7250299999969</v>
      </c>
      <c r="AZ35" s="62">
        <f t="shared" si="88"/>
        <v>5537.9250300000003</v>
      </c>
      <c r="BA35" s="16">
        <f t="shared" si="88"/>
        <v>2014.3887749999999</v>
      </c>
      <c r="BB35" s="16">
        <f t="shared" si="88"/>
        <v>2115.1082137499993</v>
      </c>
      <c r="BC35" s="16">
        <f t="shared" si="88"/>
        <v>4129.4969887500047</v>
      </c>
      <c r="BD35" s="16">
        <f t="shared" si="88"/>
        <v>2220.8636244374998</v>
      </c>
      <c r="BE35" s="16">
        <f t="shared" si="88"/>
        <v>6350.3606131874967</v>
      </c>
      <c r="BF35" s="16">
        <f t="shared" si="88"/>
        <v>2331.9068056593742</v>
      </c>
      <c r="BG35" s="16">
        <f t="shared" si="88"/>
        <v>4552.770430096878</v>
      </c>
      <c r="BH35" s="62">
        <f t="shared" si="88"/>
        <v>8682.2674188468809</v>
      </c>
      <c r="BI35" s="16">
        <f t="shared" si="88"/>
        <v>2448.5021459423465</v>
      </c>
      <c r="BJ35" s="16">
        <f t="shared" si="88"/>
        <v>2570.9272532394625</v>
      </c>
      <c r="BK35" s="16">
        <f t="shared" si="88"/>
        <v>5019.4293991818122</v>
      </c>
      <c r="BL35" s="16">
        <f t="shared" si="88"/>
        <v>2699.4736159014342</v>
      </c>
      <c r="BM35" s="16">
        <f t="shared" si="88"/>
        <v>7718.9030150832459</v>
      </c>
      <c r="BN35" s="16">
        <f t="shared" si="88"/>
        <v>2834.4472966965068</v>
      </c>
      <c r="BO35" s="16">
        <f t="shared" si="88"/>
        <v>5533.9209125979469</v>
      </c>
      <c r="BP35" s="62">
        <f t="shared" si="88"/>
        <v>10553.350311779752</v>
      </c>
      <c r="BQ35" s="16">
        <f t="shared" si="88"/>
        <v>2976.1696615313317</v>
      </c>
      <c r="BR35" s="16">
        <f t="shared" si="88"/>
        <v>3124.978144607896</v>
      </c>
      <c r="BS35" s="16">
        <f t="shared" si="88"/>
        <v>6101.1478061392354</v>
      </c>
      <c r="BT35" s="16">
        <f t="shared" ref="BT35:DT35" si="90">BT25-BT27-BT29-BT32</f>
        <v>3281.2270518382952</v>
      </c>
      <c r="BU35" s="16">
        <f t="shared" si="90"/>
        <v>9382.3748579775311</v>
      </c>
      <c r="BV35" s="16">
        <f t="shared" si="90"/>
        <v>3445.2884044302073</v>
      </c>
      <c r="BW35" s="16">
        <f t="shared" si="90"/>
        <v>6726.5154562685093</v>
      </c>
      <c r="BX35" s="62">
        <f t="shared" si="90"/>
        <v>12827.663262407752</v>
      </c>
      <c r="BY35" s="16">
        <f t="shared" si="90"/>
        <v>3617.5528246517197</v>
      </c>
      <c r="BZ35" s="16">
        <f t="shared" si="90"/>
        <v>3798.4304658843057</v>
      </c>
      <c r="CA35" s="16">
        <f t="shared" si="90"/>
        <v>7415.9832905360217</v>
      </c>
      <c r="CB35" s="16">
        <f t="shared" si="90"/>
        <v>3988.3519891785209</v>
      </c>
      <c r="CC35" s="16">
        <f t="shared" si="90"/>
        <v>11404.335279714556</v>
      </c>
      <c r="CD35" s="16">
        <f t="shared" si="90"/>
        <v>4187.7695886374468</v>
      </c>
      <c r="CE35" s="16">
        <f t="shared" si="90"/>
        <v>8176.1215778159803</v>
      </c>
      <c r="CF35" s="62">
        <f t="shared" si="90"/>
        <v>15592.104868351991</v>
      </c>
      <c r="CG35" s="16">
        <f t="shared" si="90"/>
        <v>4397.1580680693187</v>
      </c>
      <c r="CH35" s="16">
        <f t="shared" si="90"/>
        <v>4617.0159714727861</v>
      </c>
      <c r="CI35" s="16">
        <f t="shared" si="90"/>
        <v>9014.1740395421039</v>
      </c>
      <c r="CJ35" s="16">
        <f t="shared" si="90"/>
        <v>4847.866770046423</v>
      </c>
      <c r="CK35" s="16">
        <f t="shared" si="90"/>
        <v>13862.040809588521</v>
      </c>
      <c r="CL35" s="16">
        <f t="shared" si="90"/>
        <v>5090.2601085487468</v>
      </c>
      <c r="CM35" s="16">
        <f t="shared" si="90"/>
        <v>9938.1268785951834</v>
      </c>
      <c r="CN35" s="62">
        <f t="shared" si="90"/>
        <v>18952.300918137284</v>
      </c>
      <c r="CO35" s="16">
        <f t="shared" si="90"/>
        <v>5344.7731139761836</v>
      </c>
      <c r="CP35" s="16">
        <f t="shared" si="90"/>
        <v>5612.011769674993</v>
      </c>
      <c r="CQ35" s="16">
        <f t="shared" si="90"/>
        <v>10956.784883651178</v>
      </c>
      <c r="CR35" s="16">
        <f t="shared" si="90"/>
        <v>5892.6123581587481</v>
      </c>
      <c r="CS35" s="16">
        <f t="shared" si="90"/>
        <v>16849.397241809918</v>
      </c>
      <c r="CT35" s="16">
        <f t="shared" si="90"/>
        <v>6187.2429760666828</v>
      </c>
      <c r="CU35" s="16">
        <f t="shared" si="90"/>
        <v>12079.855334225425</v>
      </c>
      <c r="CV35" s="62">
        <f t="shared" si="90"/>
        <v>23036.640217876607</v>
      </c>
      <c r="CW35" s="16">
        <f t="shared" si="90"/>
        <v>6496.6051248700205</v>
      </c>
      <c r="CX35" s="16">
        <f t="shared" si="90"/>
        <v>6821.4353811135152</v>
      </c>
      <c r="CY35" s="16">
        <f t="shared" si="90"/>
        <v>13318.040505983539</v>
      </c>
      <c r="CZ35" s="16">
        <f t="shared" si="90"/>
        <v>7162.5071501691946</v>
      </c>
      <c r="DA35" s="16">
        <f t="shared" si="90"/>
        <v>20480.547656152718</v>
      </c>
      <c r="DB35" s="16">
        <f t="shared" si="90"/>
        <v>7520.6325076776575</v>
      </c>
      <c r="DC35" s="16">
        <f t="shared" si="90"/>
        <v>14683.139657846856</v>
      </c>
      <c r="DD35" s="62">
        <f t="shared" si="90"/>
        <v>28001.180163830366</v>
      </c>
      <c r="DE35" s="16">
        <f t="shared" si="90"/>
        <v>7896.6641330615439</v>
      </c>
      <c r="DF35" s="16">
        <f t="shared" si="90"/>
        <v>8291.4973397146186</v>
      </c>
      <c r="DG35" s="16">
        <f t="shared" si="90"/>
        <v>16188.16147277617</v>
      </c>
      <c r="DH35" s="16">
        <f t="shared" si="90"/>
        <v>8706.0722067003426</v>
      </c>
      <c r="DI35" s="16">
        <f t="shared" si="90"/>
        <v>24894.233679476522</v>
      </c>
      <c r="DJ35" s="16">
        <f t="shared" si="90"/>
        <v>9141.3758170353649</v>
      </c>
      <c r="DK35" s="16">
        <f t="shared" si="90"/>
        <v>17847.448023735698</v>
      </c>
      <c r="DL35" s="62">
        <f t="shared" si="90"/>
        <v>34035.609496511897</v>
      </c>
      <c r="DM35" s="16">
        <f t="shared" si="90"/>
        <v>9598.4446078871333</v>
      </c>
      <c r="DN35" s="16">
        <f t="shared" si="90"/>
        <v>10078.36683828149</v>
      </c>
      <c r="DO35" s="16">
        <f t="shared" si="90"/>
        <v>19676.811446168616</v>
      </c>
      <c r="DP35" s="16">
        <f t="shared" si="90"/>
        <v>10582.285180195562</v>
      </c>
      <c r="DQ35" s="16">
        <f t="shared" si="90"/>
        <v>30259.096626364189</v>
      </c>
      <c r="DR35" s="16">
        <f t="shared" si="90"/>
        <v>11111.399439205346</v>
      </c>
      <c r="DS35" s="16">
        <f t="shared" si="90"/>
        <v>21693.684619400879</v>
      </c>
      <c r="DT35" s="62">
        <f t="shared" si="90"/>
        <v>41370.496065569532</v>
      </c>
    </row>
    <row r="36" spans="2:124" s="18" customFormat="1" ht="14.4" x14ac:dyDescent="0.3">
      <c r="B36" s="41" t="s">
        <v>33</v>
      </c>
      <c r="C36" s="60" t="s">
        <v>58</v>
      </c>
      <c r="D36" s="60"/>
      <c r="E36" s="67">
        <f t="shared" ref="E36:AJ36" si="91">IFERROR(E35/E13,"na")</f>
        <v>9.1588491675419909E-2</v>
      </c>
      <c r="F36" s="12">
        <f t="shared" si="91"/>
        <v>0.11133236967926487</v>
      </c>
      <c r="G36" s="12">
        <f t="shared" si="91"/>
        <v>0.10233499856951069</v>
      </c>
      <c r="H36" s="12">
        <f t="shared" si="91"/>
        <v>0.12979689564068694</v>
      </c>
      <c r="I36" s="12">
        <f t="shared" si="91"/>
        <v>0.1133170010169178</v>
      </c>
      <c r="J36" s="12">
        <f t="shared" si="91"/>
        <v>0.11298865520655639</v>
      </c>
      <c r="K36" s="12">
        <f t="shared" si="91"/>
        <v>0.12003850762187733</v>
      </c>
      <c r="L36" s="63">
        <f t="shared" si="91"/>
        <v>0.11320000850105193</v>
      </c>
      <c r="M36" s="67">
        <f t="shared" si="91"/>
        <v>0.16359024390243909</v>
      </c>
      <c r="N36" s="12">
        <f t="shared" si="91"/>
        <v>0.12688614540466403</v>
      </c>
      <c r="O36" s="12">
        <f t="shared" si="91"/>
        <v>0.14416901719021322</v>
      </c>
      <c r="P36" s="12">
        <f t="shared" si="91"/>
        <v>0.12857835218093697</v>
      </c>
      <c r="Q36" s="12">
        <f t="shared" si="91"/>
        <v>0.13851681787034159</v>
      </c>
      <c r="R36" s="12">
        <f t="shared" si="91"/>
        <v>0.17053102772622639</v>
      </c>
      <c r="S36" s="12">
        <f t="shared" si="91"/>
        <v>0.14970182354852038</v>
      </c>
      <c r="T36" s="63">
        <f t="shared" si="91"/>
        <v>0.14712299611803065</v>
      </c>
      <c r="U36" s="67">
        <f t="shared" si="91"/>
        <v>0.13122417233631353</v>
      </c>
      <c r="V36" s="12">
        <f t="shared" si="91"/>
        <v>8.6864544383310066E-2</v>
      </c>
      <c r="W36" s="12">
        <f t="shared" si="91"/>
        <v>0.11088516695524185</v>
      </c>
      <c r="X36" s="12">
        <f t="shared" si="91"/>
        <v>9.5162232488981022E-2</v>
      </c>
      <c r="Y36" s="12">
        <f t="shared" si="91"/>
        <v>0.10578108254872164</v>
      </c>
      <c r="Z36" s="12">
        <f t="shared" si="91"/>
        <v>7.481274063703193E-2</v>
      </c>
      <c r="AA36" s="12">
        <f t="shared" si="91"/>
        <v>8.3799777982770163E-2</v>
      </c>
      <c r="AB36" s="63">
        <f t="shared" si="91"/>
        <v>9.6769396556114481E-2</v>
      </c>
      <c r="AC36" s="67">
        <f t="shared" si="91"/>
        <v>8.7851142314207376E-2</v>
      </c>
      <c r="AD36" s="12">
        <f t="shared" si="91"/>
        <v>9.2575659781985245E-2</v>
      </c>
      <c r="AE36" s="12">
        <f t="shared" si="91"/>
        <v>9.0164186244519398E-2</v>
      </c>
      <c r="AF36" s="12">
        <f t="shared" si="91"/>
        <v>9.6424044555406097E-2</v>
      </c>
      <c r="AG36" s="12">
        <f t="shared" si="91"/>
        <v>9.2440213839218341E-2</v>
      </c>
      <c r="AH36" s="12">
        <f t="shared" si="91"/>
        <v>8.2744125248804201E-2</v>
      </c>
      <c r="AI36" s="12">
        <f t="shared" si="91"/>
        <v>8.946865594991317E-2</v>
      </c>
      <c r="AJ36" s="63">
        <f t="shared" si="91"/>
        <v>8.9790326181825669E-2</v>
      </c>
      <c r="AK36" s="67">
        <f t="shared" ref="AK36:BP36" si="92">IFERROR(AK35/AK13,"na")</f>
        <v>9.6942518616338264E-2</v>
      </c>
      <c r="AL36" s="12">
        <f t="shared" si="92"/>
        <v>9.7809076682316129E-2</v>
      </c>
      <c r="AM36" s="12">
        <f t="shared" si="92"/>
        <v>9.7382487314228008E-2</v>
      </c>
      <c r="AN36" s="12">
        <f t="shared" si="92"/>
        <v>0.1087471703452179</v>
      </c>
      <c r="AO36" s="12">
        <f t="shared" si="92"/>
        <v>0.10122356513526758</v>
      </c>
      <c r="AP36" s="12">
        <f t="shared" si="92"/>
        <v>4.9170232587516523E-2</v>
      </c>
      <c r="AQ36" s="12">
        <f t="shared" si="92"/>
        <v>7.7272158498435842E-2</v>
      </c>
      <c r="AR36" s="63">
        <f t="shared" si="92"/>
        <v>8.6929657588594722E-2</v>
      </c>
      <c r="AS36" s="67">
        <f t="shared" si="92"/>
        <v>7.4556817917799334E-2</v>
      </c>
      <c r="AT36" s="12">
        <f t="shared" si="92"/>
        <v>5.1019378619618048E-2</v>
      </c>
      <c r="AU36" s="12">
        <f t="shared" si="92"/>
        <v>6.1960027646584509E-2</v>
      </c>
      <c r="AV36" s="12">
        <f t="shared" si="92"/>
        <v>6.7000411004130192E-2</v>
      </c>
      <c r="AW36" s="12">
        <f t="shared" si="92"/>
        <v>6.3715219528447331E-2</v>
      </c>
      <c r="AX36" s="12">
        <f t="shared" si="92"/>
        <v>0.1811065174474622</v>
      </c>
      <c r="AY36" s="12">
        <f t="shared" si="92"/>
        <v>0.12544500210925139</v>
      </c>
      <c r="AZ36" s="63">
        <f t="shared" si="92"/>
        <v>9.5145691966205134E-2</v>
      </c>
      <c r="BA36" s="12">
        <f t="shared" si="92"/>
        <v>0.12310651744746219</v>
      </c>
      <c r="BB36" s="12">
        <f t="shared" si="92"/>
        <v>0.12310651744746214</v>
      </c>
      <c r="BC36" s="12">
        <f t="shared" si="92"/>
        <v>0.12310651744746232</v>
      </c>
      <c r="BD36" s="12">
        <f t="shared" si="92"/>
        <v>0.12310651744746216</v>
      </c>
      <c r="BE36" s="12">
        <f t="shared" si="92"/>
        <v>0.12310651744746212</v>
      </c>
      <c r="BF36" s="12">
        <f t="shared" si="92"/>
        <v>0.12310651744746212</v>
      </c>
      <c r="BG36" s="12">
        <f t="shared" si="92"/>
        <v>0.12310651744746226</v>
      </c>
      <c r="BH36" s="63">
        <f t="shared" si="92"/>
        <v>0.12310651744746226</v>
      </c>
      <c r="BI36" s="12">
        <f t="shared" si="92"/>
        <v>0.12310651744746229</v>
      </c>
      <c r="BJ36" s="12">
        <f t="shared" si="92"/>
        <v>0.12310651744746223</v>
      </c>
      <c r="BK36" s="12">
        <f t="shared" si="92"/>
        <v>0.12310651744746234</v>
      </c>
      <c r="BL36" s="12">
        <f t="shared" si="92"/>
        <v>0.12310651744746216</v>
      </c>
      <c r="BM36" s="12">
        <f t="shared" si="92"/>
        <v>0.12310651744746227</v>
      </c>
      <c r="BN36" s="12">
        <f t="shared" si="92"/>
        <v>0.1231065174474622</v>
      </c>
      <c r="BO36" s="12">
        <f t="shared" si="92"/>
        <v>0.1231065174474623</v>
      </c>
      <c r="BP36" s="63">
        <f t="shared" si="92"/>
        <v>0.12310651744746223</v>
      </c>
      <c r="BQ36" s="12">
        <f t="shared" ref="BQ36:CV36" si="93">IFERROR(BQ35/BQ13,"na")</f>
        <v>0.12310651744746218</v>
      </c>
      <c r="BR36" s="12">
        <f t="shared" si="93"/>
        <v>0.12310651744746208</v>
      </c>
      <c r="BS36" s="12">
        <f t="shared" si="93"/>
        <v>0.12310651744746229</v>
      </c>
      <c r="BT36" s="12">
        <f t="shared" si="93"/>
        <v>0.12310651744746223</v>
      </c>
      <c r="BU36" s="12">
        <f t="shared" si="93"/>
        <v>0.12310651744746227</v>
      </c>
      <c r="BV36" s="12">
        <f t="shared" si="93"/>
        <v>0.12310651744746214</v>
      </c>
      <c r="BW36" s="12">
        <f t="shared" si="93"/>
        <v>0.12310651744746232</v>
      </c>
      <c r="BX36" s="63">
        <f t="shared" si="93"/>
        <v>0.12310651744746237</v>
      </c>
      <c r="BY36" s="12">
        <f t="shared" si="93"/>
        <v>0.1231065174474622</v>
      </c>
      <c r="BZ36" s="12">
        <f t="shared" si="93"/>
        <v>0.1231065174474622</v>
      </c>
      <c r="CA36" s="12">
        <f t="shared" si="93"/>
        <v>0.12310651744746214</v>
      </c>
      <c r="CB36" s="12">
        <f t="shared" si="93"/>
        <v>0.1231065174474622</v>
      </c>
      <c r="CC36" s="12">
        <f t="shared" si="93"/>
        <v>0.1231065174474623</v>
      </c>
      <c r="CD36" s="12">
        <f t="shared" si="93"/>
        <v>0.12310651744746218</v>
      </c>
      <c r="CE36" s="12">
        <f t="shared" si="93"/>
        <v>0.12310651744746237</v>
      </c>
      <c r="CF36" s="63">
        <f t="shared" si="93"/>
        <v>0.12310651744746218</v>
      </c>
      <c r="CG36" s="12">
        <f t="shared" si="93"/>
        <v>0.12310651744746216</v>
      </c>
      <c r="CH36" s="12">
        <f t="shared" si="93"/>
        <v>0.12310651744746219</v>
      </c>
      <c r="CI36" s="12">
        <f t="shared" si="93"/>
        <v>0.12310651744746216</v>
      </c>
      <c r="CJ36" s="12">
        <f t="shared" si="93"/>
        <v>0.12310651744746214</v>
      </c>
      <c r="CK36" s="12">
        <f t="shared" si="93"/>
        <v>0.12310651744746212</v>
      </c>
      <c r="CL36" s="12">
        <f t="shared" si="93"/>
        <v>0.12310651744746219</v>
      </c>
      <c r="CM36" s="12">
        <f t="shared" si="93"/>
        <v>0.12310651744746232</v>
      </c>
      <c r="CN36" s="63">
        <f t="shared" si="93"/>
        <v>0.12310651744746222</v>
      </c>
      <c r="CO36" s="12">
        <f t="shared" si="93"/>
        <v>0.12310651744746218</v>
      </c>
      <c r="CP36" s="12">
        <f t="shared" si="93"/>
        <v>0.12310651744746216</v>
      </c>
      <c r="CQ36" s="12">
        <f t="shared" si="93"/>
        <v>0.12310651744746219</v>
      </c>
      <c r="CR36" s="12">
        <f t="shared" si="93"/>
        <v>0.12310651744746227</v>
      </c>
      <c r="CS36" s="12">
        <f t="shared" si="93"/>
        <v>0.12310651744746216</v>
      </c>
      <c r="CT36" s="12">
        <f t="shared" si="93"/>
        <v>0.1231065174474622</v>
      </c>
      <c r="CU36" s="12">
        <f t="shared" si="93"/>
        <v>0.12310651744746219</v>
      </c>
      <c r="CV36" s="63">
        <f t="shared" si="93"/>
        <v>0.1231065174474622</v>
      </c>
      <c r="CW36" s="12">
        <f t="shared" ref="CW36:DT36" si="94">IFERROR(CW35/CW13,"na")</f>
        <v>0.12310651744746226</v>
      </c>
      <c r="CX36" s="12">
        <f t="shared" si="94"/>
        <v>0.12310651744746214</v>
      </c>
      <c r="CY36" s="12">
        <f t="shared" si="94"/>
        <v>0.12310651744746223</v>
      </c>
      <c r="CZ36" s="12">
        <f t="shared" si="94"/>
        <v>0.1231065174474622</v>
      </c>
      <c r="DA36" s="12">
        <f t="shared" si="94"/>
        <v>0.12310651744746212</v>
      </c>
      <c r="DB36" s="12">
        <f t="shared" si="94"/>
        <v>0.12310651744746225</v>
      </c>
      <c r="DC36" s="12">
        <f t="shared" si="94"/>
        <v>0.12310651744746226</v>
      </c>
      <c r="DD36" s="63">
        <f t="shared" si="94"/>
        <v>0.12310651744746212</v>
      </c>
      <c r="DE36" s="12">
        <f t="shared" si="94"/>
        <v>0.12310651744746229</v>
      </c>
      <c r="DF36" s="12">
        <f t="shared" si="94"/>
        <v>0.12310651744746226</v>
      </c>
      <c r="DG36" s="12">
        <f t="shared" si="94"/>
        <v>0.12310651744746232</v>
      </c>
      <c r="DH36" s="12">
        <f t="shared" si="94"/>
        <v>0.12310651744746215</v>
      </c>
      <c r="DI36" s="12">
        <f t="shared" si="94"/>
        <v>0.1231065174474623</v>
      </c>
      <c r="DJ36" s="12">
        <f t="shared" si="94"/>
        <v>0.12310651744746222</v>
      </c>
      <c r="DK36" s="12">
        <f t="shared" si="94"/>
        <v>0.12310651744746212</v>
      </c>
      <c r="DL36" s="63">
        <f t="shared" si="94"/>
        <v>0.1231065174474623</v>
      </c>
      <c r="DM36" s="12">
        <f t="shared" si="94"/>
        <v>0.1231065174474622</v>
      </c>
      <c r="DN36" s="12">
        <f t="shared" si="94"/>
        <v>0.1231065174474622</v>
      </c>
      <c r="DO36" s="12">
        <f t="shared" si="94"/>
        <v>0.12310651744746216</v>
      </c>
      <c r="DP36" s="12">
        <f t="shared" si="94"/>
        <v>0.12310651744746216</v>
      </c>
      <c r="DQ36" s="12">
        <f t="shared" si="94"/>
        <v>0.12310651744746222</v>
      </c>
      <c r="DR36" s="12">
        <f t="shared" si="94"/>
        <v>0.12310651744746223</v>
      </c>
      <c r="DS36" s="12">
        <f t="shared" si="94"/>
        <v>0.12310651744746205</v>
      </c>
      <c r="DT36" s="63">
        <f t="shared" si="94"/>
        <v>0.1231065174474622</v>
      </c>
    </row>
    <row r="37" spans="2:124" s="15" customFormat="1" ht="14.4" x14ac:dyDescent="0.3">
      <c r="B37" s="33" t="s">
        <v>34</v>
      </c>
      <c r="C37" s="15" t="s">
        <v>57</v>
      </c>
      <c r="E37" s="66">
        <v>272.89999999999998</v>
      </c>
      <c r="F37" s="15">
        <v>267.60000000000002</v>
      </c>
      <c r="G37" s="15">
        <f>E37+F37</f>
        <v>540.5</v>
      </c>
      <c r="H37" s="15">
        <v>256</v>
      </c>
      <c r="I37" s="15">
        <f>E37+F37+H37</f>
        <v>796.5</v>
      </c>
      <c r="J37" s="15">
        <v>236</v>
      </c>
      <c r="K37" s="15">
        <f>H37+J37</f>
        <v>492</v>
      </c>
      <c r="L37" s="58">
        <f>E37+F37+H37+J37</f>
        <v>1032.5</v>
      </c>
      <c r="M37" s="66">
        <v>257.7</v>
      </c>
      <c r="N37" s="15">
        <v>235.8</v>
      </c>
      <c r="O37" s="15">
        <f>M37+N37</f>
        <v>493.5</v>
      </c>
      <c r="P37" s="15">
        <v>248.8</v>
      </c>
      <c r="Q37" s="15">
        <f>M37+N37+P37</f>
        <v>742.3</v>
      </c>
      <c r="R37" s="15">
        <v>230.9</v>
      </c>
      <c r="S37" s="15">
        <f>P37+R37</f>
        <v>479.70000000000005</v>
      </c>
      <c r="T37" s="58">
        <f>M37+N37+P37+R37</f>
        <v>973.19999999999993</v>
      </c>
      <c r="U37" s="66">
        <v>238.4</v>
      </c>
      <c r="V37" s="15">
        <v>237</v>
      </c>
      <c r="W37" s="15">
        <f>U37+V37</f>
        <v>475.4</v>
      </c>
      <c r="X37" s="15">
        <v>238</v>
      </c>
      <c r="Y37" s="15">
        <f>U37+V37+X37</f>
        <v>713.4</v>
      </c>
      <c r="Z37" s="15">
        <v>233.2</v>
      </c>
      <c r="AA37" s="15">
        <f>X37+Z37</f>
        <v>471.2</v>
      </c>
      <c r="AB37" s="58">
        <f>U37+V37+X37+Z37</f>
        <v>946.59999999999991</v>
      </c>
      <c r="AC37" s="66">
        <v>303</v>
      </c>
      <c r="AD37" s="15">
        <v>304.89999999999998</v>
      </c>
      <c r="AE37" s="15">
        <f>AC37+AD37</f>
        <v>607.9</v>
      </c>
      <c r="AF37" s="15">
        <v>300.5</v>
      </c>
      <c r="AG37" s="15">
        <f>AC37+AD37+AF37</f>
        <v>908.4</v>
      </c>
      <c r="AH37" s="15">
        <v>303</v>
      </c>
      <c r="AI37" s="15">
        <f>AF37+AH37</f>
        <v>603.5</v>
      </c>
      <c r="AJ37" s="58">
        <f>AC37+AD37+AF37+AH37</f>
        <v>1211.4000000000001</v>
      </c>
      <c r="AK37" s="66">
        <v>308.2</v>
      </c>
      <c r="AL37" s="15">
        <v>312.5</v>
      </c>
      <c r="AM37" s="15">
        <f>AK37+AL37</f>
        <v>620.70000000000005</v>
      </c>
      <c r="AN37" s="15">
        <v>318.89999999999998</v>
      </c>
      <c r="AO37" s="15">
        <f>AK37+AL37+AN37</f>
        <v>939.6</v>
      </c>
      <c r="AP37" s="15">
        <v>318.10000000000002</v>
      </c>
      <c r="AQ37" s="15">
        <f>AN37+AP37</f>
        <v>637</v>
      </c>
      <c r="AR37" s="58">
        <f>AK37+AL37+AN37+AP37</f>
        <v>1257.7</v>
      </c>
      <c r="AS37" s="66">
        <v>354.9</v>
      </c>
      <c r="AT37" s="15">
        <v>351</v>
      </c>
      <c r="AU37" s="15">
        <f>AS37+AT37</f>
        <v>705.9</v>
      </c>
      <c r="AV37" s="15">
        <v>334.2</v>
      </c>
      <c r="AW37" s="15">
        <f>AS37+AT37+AV37</f>
        <v>1040.0999999999999</v>
      </c>
      <c r="AX37" s="18"/>
      <c r="AY37" s="16"/>
      <c r="AZ37" s="58">
        <f>AS37+AT37+AV37+AX37</f>
        <v>1040.0999999999999</v>
      </c>
      <c r="BA37" s="18"/>
      <c r="BB37" s="18"/>
      <c r="BC37" s="15">
        <f>BA37+BB37</f>
        <v>0</v>
      </c>
      <c r="BD37" s="18"/>
      <c r="BE37" s="15">
        <f>BA37+BB37+BD37</f>
        <v>0</v>
      </c>
      <c r="BF37" s="18"/>
      <c r="BG37" s="16"/>
      <c r="BH37" s="58">
        <f>BA37+BB37+BD37+BF37</f>
        <v>0</v>
      </c>
      <c r="BI37" s="18"/>
      <c r="BJ37" s="18"/>
      <c r="BK37" s="15">
        <f>BI37+BJ37</f>
        <v>0</v>
      </c>
      <c r="BL37" s="18"/>
      <c r="BM37" s="15">
        <f>BI37+BJ37+BL37</f>
        <v>0</v>
      </c>
      <c r="BN37" s="18"/>
      <c r="BO37" s="16"/>
      <c r="BP37" s="58">
        <f>BI37+BJ37+BL37+BN37</f>
        <v>0</v>
      </c>
      <c r="BQ37" s="18"/>
      <c r="BR37" s="18"/>
      <c r="BS37" s="15">
        <f>BQ37+BR37</f>
        <v>0</v>
      </c>
      <c r="BT37" s="18"/>
      <c r="BU37" s="15">
        <f>BQ37+BR37+BT37</f>
        <v>0</v>
      </c>
      <c r="BV37" s="18"/>
      <c r="BW37" s="16"/>
      <c r="BX37" s="58">
        <f>BQ37+BR37+BT37+BV37</f>
        <v>0</v>
      </c>
      <c r="BY37" s="18"/>
      <c r="BZ37" s="18"/>
      <c r="CA37" s="15">
        <f>BY37+BZ37</f>
        <v>0</v>
      </c>
      <c r="CB37" s="18"/>
      <c r="CC37" s="15">
        <f>BY37+BZ37+CB37</f>
        <v>0</v>
      </c>
      <c r="CD37" s="18"/>
      <c r="CE37" s="16"/>
      <c r="CF37" s="58">
        <f>BY37+BZ37+CB37+CD37</f>
        <v>0</v>
      </c>
      <c r="CG37" s="18"/>
      <c r="CH37" s="18"/>
      <c r="CI37" s="15">
        <f>CG37+CH37</f>
        <v>0</v>
      </c>
      <c r="CJ37" s="18"/>
      <c r="CK37" s="15">
        <f>CG37+CH37+CJ37</f>
        <v>0</v>
      </c>
      <c r="CL37" s="18"/>
      <c r="CM37" s="16"/>
      <c r="CN37" s="58">
        <f>CG37+CH37+CJ37+CL37</f>
        <v>0</v>
      </c>
      <c r="CO37" s="18"/>
      <c r="CP37" s="18"/>
      <c r="CQ37" s="15">
        <f>CO37+CP37</f>
        <v>0</v>
      </c>
      <c r="CR37" s="18"/>
      <c r="CS37" s="15">
        <f>CO37+CP37+CR37</f>
        <v>0</v>
      </c>
      <c r="CT37" s="18"/>
      <c r="CU37" s="16"/>
      <c r="CV37" s="58">
        <f>CO37+CP37+CR37+CT37</f>
        <v>0</v>
      </c>
      <c r="CW37" s="18"/>
      <c r="CX37" s="18"/>
      <c r="CY37" s="15">
        <f>CW37+CX37</f>
        <v>0</v>
      </c>
      <c r="CZ37" s="18"/>
      <c r="DA37" s="15">
        <f>CW37+CX37+CZ37</f>
        <v>0</v>
      </c>
      <c r="DB37" s="18"/>
      <c r="DC37" s="16"/>
      <c r="DD37" s="58">
        <f>CW37+CX37+CZ37+DB37</f>
        <v>0</v>
      </c>
      <c r="DE37" s="18"/>
      <c r="DF37" s="18"/>
      <c r="DG37" s="15">
        <f>DE37+DF37</f>
        <v>0</v>
      </c>
      <c r="DH37" s="18"/>
      <c r="DI37" s="15">
        <f>DE37+DF37+DH37</f>
        <v>0</v>
      </c>
      <c r="DJ37" s="18"/>
      <c r="DK37" s="16"/>
      <c r="DL37" s="58">
        <f>DE37+DF37+DH37+DJ37</f>
        <v>0</v>
      </c>
      <c r="DM37" s="18"/>
      <c r="DN37" s="18"/>
      <c r="DO37" s="15">
        <f>DM37+DN37</f>
        <v>0</v>
      </c>
      <c r="DP37" s="18"/>
      <c r="DQ37" s="15">
        <f>DM37+DN37+DP37</f>
        <v>0</v>
      </c>
      <c r="DR37" s="18"/>
      <c r="DS37" s="16"/>
      <c r="DT37" s="58">
        <f>DM37+DN37+DP37+DR37</f>
        <v>0</v>
      </c>
    </row>
    <row r="38" spans="2:124" s="18" customFormat="1" ht="14.4" x14ac:dyDescent="0.3">
      <c r="B38" s="6" t="s">
        <v>35</v>
      </c>
      <c r="C38" s="61"/>
      <c r="D38" s="61"/>
      <c r="E38" s="68"/>
      <c r="L38" s="59"/>
      <c r="M38" s="68"/>
      <c r="T38" s="59"/>
      <c r="U38" s="68"/>
      <c r="AB38" s="59"/>
      <c r="AC38" s="68"/>
      <c r="AJ38" s="59"/>
      <c r="AK38" s="68"/>
      <c r="AR38" s="59"/>
      <c r="AS38" s="68"/>
      <c r="AX38" s="16"/>
      <c r="AY38" s="12"/>
      <c r="AZ38" s="59"/>
      <c r="BA38" s="16"/>
      <c r="BB38" s="16"/>
      <c r="BD38" s="16"/>
      <c r="BF38" s="16"/>
      <c r="BG38" s="12"/>
      <c r="BH38" s="59"/>
      <c r="BI38" s="16"/>
      <c r="BJ38" s="16"/>
      <c r="BL38" s="16"/>
      <c r="BN38" s="16"/>
      <c r="BO38" s="12"/>
      <c r="BP38" s="59"/>
      <c r="BQ38" s="16"/>
      <c r="BR38" s="16"/>
      <c r="BT38" s="16"/>
      <c r="BV38" s="16"/>
      <c r="BW38" s="12"/>
      <c r="BX38" s="59"/>
      <c r="BY38" s="16"/>
      <c r="BZ38" s="16"/>
      <c r="CB38" s="16"/>
      <c r="CD38" s="16"/>
      <c r="CE38" s="12"/>
      <c r="CF38" s="59"/>
      <c r="CG38" s="16"/>
      <c r="CH38" s="16"/>
      <c r="CJ38" s="16"/>
      <c r="CL38" s="16"/>
      <c r="CM38" s="12"/>
      <c r="CN38" s="59"/>
      <c r="CO38" s="16"/>
      <c r="CP38" s="16"/>
      <c r="CR38" s="16"/>
      <c r="CT38" s="16"/>
      <c r="CU38" s="12"/>
      <c r="CV38" s="59"/>
      <c r="CW38" s="16"/>
      <c r="CX38" s="16"/>
      <c r="CZ38" s="16"/>
      <c r="DB38" s="16"/>
      <c r="DC38" s="12"/>
      <c r="DD38" s="59"/>
      <c r="DE38" s="16"/>
      <c r="DF38" s="16"/>
      <c r="DH38" s="16"/>
      <c r="DJ38" s="16"/>
      <c r="DK38" s="12"/>
      <c r="DL38" s="59"/>
      <c r="DM38" s="16"/>
      <c r="DN38" s="16"/>
      <c r="DP38" s="16"/>
      <c r="DR38" s="16"/>
      <c r="DS38" s="12"/>
      <c r="DT38" s="59"/>
    </row>
    <row r="39" spans="2:124" x14ac:dyDescent="0.25">
      <c r="B39" s="40" t="s">
        <v>36</v>
      </c>
      <c r="C39" s="40" t="s">
        <v>57</v>
      </c>
      <c r="D39" s="40"/>
      <c r="E39" s="65">
        <f t="shared" ref="E39" si="95">E35-E37</f>
        <v>485.70000000000061</v>
      </c>
      <c r="F39" s="16">
        <f t="shared" ref="F39" si="96">F35-F37</f>
        <v>833.79999999999939</v>
      </c>
      <c r="G39" s="16">
        <f t="shared" ref="G39" si="97">G35-G37</f>
        <v>1319.4999999999982</v>
      </c>
      <c r="H39" s="16">
        <f t="shared" ref="H39:AZ39" si="98">H35-H37</f>
        <v>1316.1000000000001</v>
      </c>
      <c r="I39" s="16">
        <f t="shared" ref="I39" si="99">I35-I37</f>
        <v>2635.5999999999995</v>
      </c>
      <c r="J39" s="16">
        <f t="shared" si="98"/>
        <v>1658.3000000000006</v>
      </c>
      <c r="K39" s="16">
        <f t="shared" si="98"/>
        <v>2974.4000000000005</v>
      </c>
      <c r="L39" s="62">
        <f t="shared" si="98"/>
        <v>4293.899999999996</v>
      </c>
      <c r="M39" s="65">
        <f t="shared" si="98"/>
        <v>1419.1000000000006</v>
      </c>
      <c r="N39" s="16">
        <f t="shared" si="98"/>
        <v>1225.7000000000014</v>
      </c>
      <c r="O39" s="16">
        <f t="shared" si="98"/>
        <v>2644.7999999999997</v>
      </c>
      <c r="P39" s="16">
        <f t="shared" si="98"/>
        <v>1342.9999999999998</v>
      </c>
      <c r="Q39" s="16">
        <f t="shared" si="98"/>
        <v>3987.7999999999984</v>
      </c>
      <c r="R39" s="16">
        <f t="shared" si="98"/>
        <v>1910.0999999999995</v>
      </c>
      <c r="S39" s="16">
        <f t="shared" si="98"/>
        <v>3253.1000000000013</v>
      </c>
      <c r="T39" s="62">
        <f t="shared" si="98"/>
        <v>5897.8999999999969</v>
      </c>
      <c r="U39" s="65">
        <f t="shared" si="98"/>
        <v>1431.9000000000003</v>
      </c>
      <c r="V39" s="16">
        <f t="shared" si="98"/>
        <v>699.20000000000095</v>
      </c>
      <c r="W39" s="16">
        <f t="shared" si="98"/>
        <v>2131.1000000000017</v>
      </c>
      <c r="X39" s="16">
        <f t="shared" si="98"/>
        <v>837.20000000000095</v>
      </c>
      <c r="Y39" s="16">
        <f t="shared" si="98"/>
        <v>2968.3000000000015</v>
      </c>
      <c r="Z39" s="16">
        <f t="shared" si="98"/>
        <v>835.50000000000114</v>
      </c>
      <c r="AA39" s="16">
        <f t="shared" si="98"/>
        <v>1672.6999999999987</v>
      </c>
      <c r="AB39" s="62">
        <f t="shared" si="98"/>
        <v>3803.8000000000043</v>
      </c>
      <c r="AC39" s="65">
        <f t="shared" si="98"/>
        <v>718.70000000000027</v>
      </c>
      <c r="AD39" s="16">
        <f t="shared" si="98"/>
        <v>727.80000000000189</v>
      </c>
      <c r="AE39" s="16">
        <f t="shared" si="98"/>
        <v>1446.4999999999986</v>
      </c>
      <c r="AF39" s="16">
        <f t="shared" si="98"/>
        <v>954.69999999999891</v>
      </c>
      <c r="AG39" s="16">
        <f t="shared" si="98"/>
        <v>2401.1999999999985</v>
      </c>
      <c r="AH39" s="16">
        <f t="shared" si="98"/>
        <v>811.09999999999923</v>
      </c>
      <c r="AI39" s="16">
        <f t="shared" si="98"/>
        <v>1765.8000000000056</v>
      </c>
      <c r="AJ39" s="62">
        <f t="shared" si="98"/>
        <v>3212.3000000000052</v>
      </c>
      <c r="AK39" s="65">
        <f t="shared" si="98"/>
        <v>748.89999999999895</v>
      </c>
      <c r="AL39" s="16">
        <f t="shared" si="98"/>
        <v>787.5</v>
      </c>
      <c r="AM39" s="16">
        <f t="shared" si="98"/>
        <v>1536.4000000000017</v>
      </c>
      <c r="AN39" s="16">
        <f t="shared" si="98"/>
        <v>910.9000000000002</v>
      </c>
      <c r="AO39" s="16">
        <f t="shared" si="98"/>
        <v>2447.2999999999988</v>
      </c>
      <c r="AP39" s="16">
        <f t="shared" si="98"/>
        <v>304.70000000000175</v>
      </c>
      <c r="AQ39" s="16">
        <f t="shared" si="98"/>
        <v>1215.5999999999995</v>
      </c>
      <c r="AR39" s="62">
        <f t="shared" si="98"/>
        <v>2752.0000000000027</v>
      </c>
      <c r="AS39" s="65">
        <f t="shared" si="98"/>
        <v>607.8000000000003</v>
      </c>
      <c r="AT39" s="16">
        <f t="shared" si="98"/>
        <v>407.49999999999955</v>
      </c>
      <c r="AU39" s="16">
        <f t="shared" si="98"/>
        <v>1015.3000000000003</v>
      </c>
      <c r="AV39" s="16">
        <f t="shared" si="98"/>
        <v>660.19999999999914</v>
      </c>
      <c r="AW39" s="16">
        <f t="shared" si="98"/>
        <v>1675.5000000000005</v>
      </c>
      <c r="AX39" s="16">
        <f t="shared" si="98"/>
        <v>2822.32503</v>
      </c>
      <c r="AY39" s="16">
        <f t="shared" si="98"/>
        <v>3816.7250299999969</v>
      </c>
      <c r="AZ39" s="62">
        <f t="shared" si="98"/>
        <v>4497.82503</v>
      </c>
      <c r="BA39" s="16">
        <f>BA35-BA37</f>
        <v>2014.3887749999999</v>
      </c>
      <c r="BB39" s="16">
        <f>BB35-BB37</f>
        <v>2115.1082137499993</v>
      </c>
      <c r="BC39" s="16">
        <f t="shared" ref="BC39:BH39" si="100">BC35-BC37</f>
        <v>4129.4969887500047</v>
      </c>
      <c r="BD39" s="16">
        <f t="shared" si="100"/>
        <v>2220.8636244374998</v>
      </c>
      <c r="BE39" s="16">
        <f t="shared" si="100"/>
        <v>6350.3606131874967</v>
      </c>
      <c r="BF39" s="16">
        <f t="shared" si="100"/>
        <v>2331.9068056593742</v>
      </c>
      <c r="BG39" s="16">
        <f t="shared" si="100"/>
        <v>4552.770430096878</v>
      </c>
      <c r="BH39" s="62">
        <f t="shared" si="100"/>
        <v>8682.2674188468809</v>
      </c>
      <c r="BI39" s="16">
        <f>BI35-BI37</f>
        <v>2448.5021459423465</v>
      </c>
      <c r="BJ39" s="16">
        <f>BJ35-BJ37</f>
        <v>2570.9272532394625</v>
      </c>
      <c r="BK39" s="16">
        <f t="shared" ref="BK39:BP39" si="101">BK35-BK37</f>
        <v>5019.4293991818122</v>
      </c>
      <c r="BL39" s="16">
        <f t="shared" si="101"/>
        <v>2699.4736159014342</v>
      </c>
      <c r="BM39" s="16">
        <f t="shared" si="101"/>
        <v>7718.9030150832459</v>
      </c>
      <c r="BN39" s="16">
        <f t="shared" si="101"/>
        <v>2834.4472966965068</v>
      </c>
      <c r="BO39" s="16">
        <f t="shared" si="101"/>
        <v>5533.9209125979469</v>
      </c>
      <c r="BP39" s="62">
        <f t="shared" si="101"/>
        <v>10553.350311779752</v>
      </c>
      <c r="BQ39" s="16">
        <f>BQ35-BQ37</f>
        <v>2976.1696615313317</v>
      </c>
      <c r="BR39" s="16">
        <f>BR35-BR37</f>
        <v>3124.978144607896</v>
      </c>
      <c r="BS39" s="16">
        <f t="shared" ref="BS39:BX39" si="102">BS35-BS37</f>
        <v>6101.1478061392354</v>
      </c>
      <c r="BT39" s="16">
        <f t="shared" si="102"/>
        <v>3281.2270518382952</v>
      </c>
      <c r="BU39" s="16">
        <f t="shared" si="102"/>
        <v>9382.3748579775311</v>
      </c>
      <c r="BV39" s="16">
        <f t="shared" si="102"/>
        <v>3445.2884044302073</v>
      </c>
      <c r="BW39" s="16">
        <f t="shared" si="102"/>
        <v>6726.5154562685093</v>
      </c>
      <c r="BX39" s="62">
        <f t="shared" si="102"/>
        <v>12827.663262407752</v>
      </c>
      <c r="BY39" s="16">
        <f>BY35-BY37</f>
        <v>3617.5528246517197</v>
      </c>
      <c r="BZ39" s="16">
        <f>BZ35-BZ37</f>
        <v>3798.4304658843057</v>
      </c>
      <c r="CA39" s="16">
        <f t="shared" ref="CA39:CF39" si="103">CA35-CA37</f>
        <v>7415.9832905360217</v>
      </c>
      <c r="CB39" s="16">
        <f t="shared" si="103"/>
        <v>3988.3519891785209</v>
      </c>
      <c r="CC39" s="16">
        <f t="shared" si="103"/>
        <v>11404.335279714556</v>
      </c>
      <c r="CD39" s="16">
        <f t="shared" si="103"/>
        <v>4187.7695886374468</v>
      </c>
      <c r="CE39" s="16">
        <f t="shared" si="103"/>
        <v>8176.1215778159803</v>
      </c>
      <c r="CF39" s="62">
        <f t="shared" si="103"/>
        <v>15592.104868351991</v>
      </c>
      <c r="CG39" s="16">
        <f>CG35-CG37</f>
        <v>4397.1580680693187</v>
      </c>
      <c r="CH39" s="16">
        <f>CH35-CH37</f>
        <v>4617.0159714727861</v>
      </c>
      <c r="CI39" s="16">
        <f t="shared" ref="CI39:CN39" si="104">CI35-CI37</f>
        <v>9014.1740395421039</v>
      </c>
      <c r="CJ39" s="16">
        <f t="shared" si="104"/>
        <v>4847.866770046423</v>
      </c>
      <c r="CK39" s="16">
        <f t="shared" si="104"/>
        <v>13862.040809588521</v>
      </c>
      <c r="CL39" s="16">
        <f t="shared" si="104"/>
        <v>5090.2601085487468</v>
      </c>
      <c r="CM39" s="16">
        <f t="shared" si="104"/>
        <v>9938.1268785951834</v>
      </c>
      <c r="CN39" s="62">
        <f t="shared" si="104"/>
        <v>18952.300918137284</v>
      </c>
      <c r="CO39" s="16">
        <f>CO35-CO37</f>
        <v>5344.7731139761836</v>
      </c>
      <c r="CP39" s="16">
        <f>CP35-CP37</f>
        <v>5612.011769674993</v>
      </c>
      <c r="CQ39" s="16">
        <f t="shared" ref="CQ39:CV39" si="105">CQ35-CQ37</f>
        <v>10956.784883651178</v>
      </c>
      <c r="CR39" s="16">
        <f t="shared" si="105"/>
        <v>5892.6123581587481</v>
      </c>
      <c r="CS39" s="16">
        <f t="shared" si="105"/>
        <v>16849.397241809918</v>
      </c>
      <c r="CT39" s="16">
        <f t="shared" si="105"/>
        <v>6187.2429760666828</v>
      </c>
      <c r="CU39" s="16">
        <f t="shared" si="105"/>
        <v>12079.855334225425</v>
      </c>
      <c r="CV39" s="62">
        <f t="shared" si="105"/>
        <v>23036.640217876607</v>
      </c>
      <c r="CW39" s="16">
        <f>CW35-CW37</f>
        <v>6496.6051248700205</v>
      </c>
      <c r="CX39" s="16">
        <f>CX35-CX37</f>
        <v>6821.4353811135152</v>
      </c>
      <c r="CY39" s="16">
        <f t="shared" ref="CY39:DD39" si="106">CY35-CY37</f>
        <v>13318.040505983539</v>
      </c>
      <c r="CZ39" s="16">
        <f t="shared" si="106"/>
        <v>7162.5071501691946</v>
      </c>
      <c r="DA39" s="16">
        <f t="shared" si="106"/>
        <v>20480.547656152718</v>
      </c>
      <c r="DB39" s="16">
        <f t="shared" si="106"/>
        <v>7520.6325076776575</v>
      </c>
      <c r="DC39" s="16">
        <f t="shared" si="106"/>
        <v>14683.139657846856</v>
      </c>
      <c r="DD39" s="62">
        <f t="shared" si="106"/>
        <v>28001.180163830366</v>
      </c>
      <c r="DE39" s="16">
        <f>DE35-DE37</f>
        <v>7896.6641330615439</v>
      </c>
      <c r="DF39" s="16">
        <f>DF35-DF37</f>
        <v>8291.4973397146186</v>
      </c>
      <c r="DG39" s="16">
        <f t="shared" ref="DG39:DL39" si="107">DG35-DG37</f>
        <v>16188.16147277617</v>
      </c>
      <c r="DH39" s="16">
        <f t="shared" si="107"/>
        <v>8706.0722067003426</v>
      </c>
      <c r="DI39" s="16">
        <f t="shared" si="107"/>
        <v>24894.233679476522</v>
      </c>
      <c r="DJ39" s="16">
        <f t="shared" si="107"/>
        <v>9141.3758170353649</v>
      </c>
      <c r="DK39" s="16">
        <f t="shared" si="107"/>
        <v>17847.448023735698</v>
      </c>
      <c r="DL39" s="62">
        <f t="shared" si="107"/>
        <v>34035.609496511897</v>
      </c>
      <c r="DM39" s="16">
        <f>DM35-DM37</f>
        <v>9598.4446078871333</v>
      </c>
      <c r="DN39" s="16">
        <f>DN35-DN37</f>
        <v>10078.36683828149</v>
      </c>
      <c r="DO39" s="16">
        <f t="shared" ref="DO39:DT39" si="108">DO35-DO37</f>
        <v>19676.811446168616</v>
      </c>
      <c r="DP39" s="16">
        <f t="shared" si="108"/>
        <v>10582.285180195562</v>
      </c>
      <c r="DQ39" s="16">
        <f t="shared" si="108"/>
        <v>30259.096626364189</v>
      </c>
      <c r="DR39" s="16">
        <f t="shared" si="108"/>
        <v>11111.399439205346</v>
      </c>
      <c r="DS39" s="16">
        <f t="shared" si="108"/>
        <v>21693.684619400879</v>
      </c>
      <c r="DT39" s="62">
        <f t="shared" si="108"/>
        <v>41370.496065569532</v>
      </c>
    </row>
    <row r="40" spans="2:124" ht="14.4" x14ac:dyDescent="0.3">
      <c r="B40" s="41" t="s">
        <v>37</v>
      </c>
      <c r="C40" s="42" t="s">
        <v>58</v>
      </c>
      <c r="D40" s="42"/>
      <c r="E40" s="67">
        <f t="shared" ref="E40:AJ40" si="109">IFERROR(E39/E13,"na")</f>
        <v>5.8640298453402948E-2</v>
      </c>
      <c r="F40" s="12">
        <f t="shared" si="109"/>
        <v>8.4282667367505934E-2</v>
      </c>
      <c r="G40" s="12">
        <f t="shared" si="109"/>
        <v>7.2597328286273813E-2</v>
      </c>
      <c r="H40" s="12">
        <f t="shared" si="109"/>
        <v>0.10866083223249672</v>
      </c>
      <c r="I40" s="12">
        <f t="shared" si="109"/>
        <v>8.7019110130878624E-2</v>
      </c>
      <c r="J40" s="12">
        <f t="shared" si="109"/>
        <v>9.8912045045152552E-2</v>
      </c>
      <c r="K40" s="12">
        <f t="shared" si="109"/>
        <v>0.10300096269054694</v>
      </c>
      <c r="L40" s="63">
        <f t="shared" si="109"/>
        <v>9.1256668012666478E-2</v>
      </c>
      <c r="M40" s="67">
        <f t="shared" si="109"/>
        <v>0.13844878048780493</v>
      </c>
      <c r="N40" s="12">
        <f t="shared" si="109"/>
        <v>0.1064141966626731</v>
      </c>
      <c r="O40" s="12">
        <f t="shared" si="109"/>
        <v>0.12149833242987476</v>
      </c>
      <c r="P40" s="12">
        <f t="shared" si="109"/>
        <v>0.10848142164781904</v>
      </c>
      <c r="Q40" s="12">
        <f t="shared" si="109"/>
        <v>0.11677921530270992</v>
      </c>
      <c r="R40" s="12">
        <f t="shared" si="109"/>
        <v>0.15213980198966137</v>
      </c>
      <c r="S40" s="12">
        <f t="shared" si="109"/>
        <v>0.13046372754653121</v>
      </c>
      <c r="T40" s="63">
        <f t="shared" si="109"/>
        <v>0.12628497894144067</v>
      </c>
      <c r="U40" s="67">
        <f t="shared" si="109"/>
        <v>0.11249469698160051</v>
      </c>
      <c r="V40" s="12">
        <f t="shared" si="109"/>
        <v>6.4874694972025651E-2</v>
      </c>
      <c r="W40" s="12">
        <f t="shared" si="109"/>
        <v>9.0660801572344504E-2</v>
      </c>
      <c r="X40" s="12">
        <f t="shared" si="109"/>
        <v>7.4097675818243044E-2</v>
      </c>
      <c r="Y40" s="12">
        <f t="shared" si="109"/>
        <v>8.5283968636600066E-2</v>
      </c>
      <c r="Z40" s="12">
        <f t="shared" si="109"/>
        <v>5.8487924396219894E-2</v>
      </c>
      <c r="AA40" s="12">
        <f t="shared" si="109"/>
        <v>6.538172892008938E-2</v>
      </c>
      <c r="AB40" s="63">
        <f t="shared" si="109"/>
        <v>7.7486407590970932E-2</v>
      </c>
      <c r="AC40" s="67">
        <f t="shared" si="109"/>
        <v>6.1797607890007676E-2</v>
      </c>
      <c r="AD40" s="12">
        <f t="shared" si="109"/>
        <v>6.5243115318416686E-2</v>
      </c>
      <c r="AE40" s="12">
        <f t="shared" si="109"/>
        <v>6.348447011424127E-2</v>
      </c>
      <c r="AF40" s="12">
        <f t="shared" si="109"/>
        <v>7.3339734972152792E-2</v>
      </c>
      <c r="AG40" s="12">
        <f t="shared" si="109"/>
        <v>6.7067754855792555E-2</v>
      </c>
      <c r="AH40" s="12">
        <f t="shared" si="109"/>
        <v>6.0240337482546515E-2</v>
      </c>
      <c r="AI40" s="12">
        <f t="shared" si="109"/>
        <v>6.6679505624596638E-2</v>
      </c>
      <c r="AJ40" s="63">
        <f t="shared" si="109"/>
        <v>6.5201859256703382E-2</v>
      </c>
      <c r="AK40" s="67">
        <f t="shared" ref="AK40:BP40" si="110">IFERROR(AK39/AK13,"na")</f>
        <v>6.8678698507024599E-2</v>
      </c>
      <c r="AL40" s="12">
        <f t="shared" si="110"/>
        <v>7.0022407170294496E-2</v>
      </c>
      <c r="AM40" s="12">
        <f t="shared" si="110"/>
        <v>6.9360926016216198E-2</v>
      </c>
      <c r="AN40" s="12">
        <f t="shared" si="110"/>
        <v>8.0547891907187349E-2</v>
      </c>
      <c r="AO40" s="12">
        <f t="shared" si="110"/>
        <v>7.314193833757722E-2</v>
      </c>
      <c r="AP40" s="12">
        <f t="shared" si="110"/>
        <v>2.4056149437084662E-2</v>
      </c>
      <c r="AQ40" s="12">
        <f t="shared" si="110"/>
        <v>5.0702815432742417E-2</v>
      </c>
      <c r="AR40" s="63">
        <f t="shared" si="110"/>
        <v>5.9662921835502099E-2</v>
      </c>
      <c r="AS40" s="67">
        <f t="shared" si="110"/>
        <v>4.7071397040031625E-2</v>
      </c>
      <c r="AT40" s="12">
        <f t="shared" si="110"/>
        <v>2.7409883701376855E-2</v>
      </c>
      <c r="AU40" s="12">
        <f t="shared" si="110"/>
        <v>3.6548928694850838E-2</v>
      </c>
      <c r="AV40" s="12">
        <f t="shared" si="110"/>
        <v>4.4482774884278695E-2</v>
      </c>
      <c r="AW40" s="12">
        <f t="shared" si="110"/>
        <v>3.9311699189834112E-2</v>
      </c>
      <c r="AX40" s="12">
        <f t="shared" si="110"/>
        <v>0.1811065174474622</v>
      </c>
      <c r="AY40" s="12">
        <f t="shared" si="110"/>
        <v>0.12544500210925139</v>
      </c>
      <c r="AZ40" s="63">
        <f t="shared" si="110"/>
        <v>7.7275996425373666E-2</v>
      </c>
      <c r="BA40" s="12">
        <f t="shared" si="110"/>
        <v>0.12310651744746219</v>
      </c>
      <c r="BB40" s="12">
        <f t="shared" si="110"/>
        <v>0.12310651744746214</v>
      </c>
      <c r="BC40" s="12">
        <f t="shared" si="110"/>
        <v>0.12310651744746232</v>
      </c>
      <c r="BD40" s="12">
        <f t="shared" si="110"/>
        <v>0.12310651744746216</v>
      </c>
      <c r="BE40" s="12">
        <f t="shared" si="110"/>
        <v>0.12310651744746212</v>
      </c>
      <c r="BF40" s="12">
        <f t="shared" si="110"/>
        <v>0.12310651744746212</v>
      </c>
      <c r="BG40" s="12">
        <f t="shared" si="110"/>
        <v>0.12310651744746226</v>
      </c>
      <c r="BH40" s="63">
        <f t="shared" si="110"/>
        <v>0.12310651744746226</v>
      </c>
      <c r="BI40" s="12">
        <f t="shared" si="110"/>
        <v>0.12310651744746229</v>
      </c>
      <c r="BJ40" s="12">
        <f t="shared" si="110"/>
        <v>0.12310651744746223</v>
      </c>
      <c r="BK40" s="12">
        <f t="shared" si="110"/>
        <v>0.12310651744746234</v>
      </c>
      <c r="BL40" s="12">
        <f t="shared" si="110"/>
        <v>0.12310651744746216</v>
      </c>
      <c r="BM40" s="12">
        <f t="shared" si="110"/>
        <v>0.12310651744746227</v>
      </c>
      <c r="BN40" s="12">
        <f t="shared" si="110"/>
        <v>0.1231065174474622</v>
      </c>
      <c r="BO40" s="12">
        <f t="shared" si="110"/>
        <v>0.1231065174474623</v>
      </c>
      <c r="BP40" s="63">
        <f t="shared" si="110"/>
        <v>0.12310651744746223</v>
      </c>
      <c r="BQ40" s="12">
        <f t="shared" ref="BQ40:CV40" si="111">IFERROR(BQ39/BQ13,"na")</f>
        <v>0.12310651744746218</v>
      </c>
      <c r="BR40" s="12">
        <f t="shared" si="111"/>
        <v>0.12310651744746208</v>
      </c>
      <c r="BS40" s="12">
        <f t="shared" si="111"/>
        <v>0.12310651744746229</v>
      </c>
      <c r="BT40" s="12">
        <f t="shared" si="111"/>
        <v>0.12310651744746223</v>
      </c>
      <c r="BU40" s="12">
        <f t="shared" si="111"/>
        <v>0.12310651744746227</v>
      </c>
      <c r="BV40" s="12">
        <f t="shared" si="111"/>
        <v>0.12310651744746214</v>
      </c>
      <c r="BW40" s="12">
        <f t="shared" si="111"/>
        <v>0.12310651744746232</v>
      </c>
      <c r="BX40" s="63">
        <f t="shared" si="111"/>
        <v>0.12310651744746237</v>
      </c>
      <c r="BY40" s="12">
        <f t="shared" si="111"/>
        <v>0.1231065174474622</v>
      </c>
      <c r="BZ40" s="12">
        <f t="shared" si="111"/>
        <v>0.1231065174474622</v>
      </c>
      <c r="CA40" s="12">
        <f t="shared" si="111"/>
        <v>0.12310651744746214</v>
      </c>
      <c r="CB40" s="12">
        <f t="shared" si="111"/>
        <v>0.1231065174474622</v>
      </c>
      <c r="CC40" s="12">
        <f t="shared" si="111"/>
        <v>0.1231065174474623</v>
      </c>
      <c r="CD40" s="12">
        <f t="shared" si="111"/>
        <v>0.12310651744746218</v>
      </c>
      <c r="CE40" s="12">
        <f t="shared" si="111"/>
        <v>0.12310651744746237</v>
      </c>
      <c r="CF40" s="63">
        <f t="shared" si="111"/>
        <v>0.12310651744746218</v>
      </c>
      <c r="CG40" s="12">
        <f t="shared" si="111"/>
        <v>0.12310651744746216</v>
      </c>
      <c r="CH40" s="12">
        <f t="shared" si="111"/>
        <v>0.12310651744746219</v>
      </c>
      <c r="CI40" s="12">
        <f t="shared" si="111"/>
        <v>0.12310651744746216</v>
      </c>
      <c r="CJ40" s="12">
        <f t="shared" si="111"/>
        <v>0.12310651744746214</v>
      </c>
      <c r="CK40" s="12">
        <f t="shared" si="111"/>
        <v>0.12310651744746212</v>
      </c>
      <c r="CL40" s="12">
        <f t="shared" si="111"/>
        <v>0.12310651744746219</v>
      </c>
      <c r="CM40" s="12">
        <f t="shared" si="111"/>
        <v>0.12310651744746232</v>
      </c>
      <c r="CN40" s="63">
        <f t="shared" si="111"/>
        <v>0.12310651744746222</v>
      </c>
      <c r="CO40" s="12">
        <f t="shared" si="111"/>
        <v>0.12310651744746218</v>
      </c>
      <c r="CP40" s="12">
        <f t="shared" si="111"/>
        <v>0.12310651744746216</v>
      </c>
      <c r="CQ40" s="12">
        <f t="shared" si="111"/>
        <v>0.12310651744746219</v>
      </c>
      <c r="CR40" s="12">
        <f t="shared" si="111"/>
        <v>0.12310651744746227</v>
      </c>
      <c r="CS40" s="12">
        <f t="shared" si="111"/>
        <v>0.12310651744746216</v>
      </c>
      <c r="CT40" s="12">
        <f t="shared" si="111"/>
        <v>0.1231065174474622</v>
      </c>
      <c r="CU40" s="12">
        <f t="shared" si="111"/>
        <v>0.12310651744746219</v>
      </c>
      <c r="CV40" s="63">
        <f t="shared" si="111"/>
        <v>0.1231065174474622</v>
      </c>
      <c r="CW40" s="12">
        <f t="shared" ref="CW40:DT40" si="112">IFERROR(CW39/CW13,"na")</f>
        <v>0.12310651744746226</v>
      </c>
      <c r="CX40" s="12">
        <f t="shared" si="112"/>
        <v>0.12310651744746214</v>
      </c>
      <c r="CY40" s="12">
        <f t="shared" si="112"/>
        <v>0.12310651744746223</v>
      </c>
      <c r="CZ40" s="12">
        <f t="shared" si="112"/>
        <v>0.1231065174474622</v>
      </c>
      <c r="DA40" s="12">
        <f t="shared" si="112"/>
        <v>0.12310651744746212</v>
      </c>
      <c r="DB40" s="12">
        <f t="shared" si="112"/>
        <v>0.12310651744746225</v>
      </c>
      <c r="DC40" s="12">
        <f t="shared" si="112"/>
        <v>0.12310651744746226</v>
      </c>
      <c r="DD40" s="63">
        <f t="shared" si="112"/>
        <v>0.12310651744746212</v>
      </c>
      <c r="DE40" s="12">
        <f t="shared" si="112"/>
        <v>0.12310651744746229</v>
      </c>
      <c r="DF40" s="12">
        <f t="shared" si="112"/>
        <v>0.12310651744746226</v>
      </c>
      <c r="DG40" s="12">
        <f t="shared" si="112"/>
        <v>0.12310651744746232</v>
      </c>
      <c r="DH40" s="12">
        <f t="shared" si="112"/>
        <v>0.12310651744746215</v>
      </c>
      <c r="DI40" s="12">
        <f t="shared" si="112"/>
        <v>0.1231065174474623</v>
      </c>
      <c r="DJ40" s="12">
        <f t="shared" si="112"/>
        <v>0.12310651744746222</v>
      </c>
      <c r="DK40" s="12">
        <f t="shared" si="112"/>
        <v>0.12310651744746212</v>
      </c>
      <c r="DL40" s="63">
        <f t="shared" si="112"/>
        <v>0.1231065174474623</v>
      </c>
      <c r="DM40" s="12">
        <f t="shared" si="112"/>
        <v>0.1231065174474622</v>
      </c>
      <c r="DN40" s="12">
        <f t="shared" si="112"/>
        <v>0.1231065174474622</v>
      </c>
      <c r="DO40" s="12">
        <f t="shared" si="112"/>
        <v>0.12310651744746216</v>
      </c>
      <c r="DP40" s="12">
        <f t="shared" si="112"/>
        <v>0.12310651744746216</v>
      </c>
      <c r="DQ40" s="12">
        <f t="shared" si="112"/>
        <v>0.12310651744746222</v>
      </c>
      <c r="DR40" s="12">
        <f t="shared" si="112"/>
        <v>0.12310651744746223</v>
      </c>
      <c r="DS40" s="12">
        <f t="shared" si="112"/>
        <v>0.12310651744746205</v>
      </c>
      <c r="DT40" s="63">
        <f t="shared" si="112"/>
        <v>0.1231065174474622</v>
      </c>
    </row>
    <row r="41" spans="2:124" s="15" customFormat="1" x14ac:dyDescent="0.25">
      <c r="B41" s="22" t="s">
        <v>38</v>
      </c>
      <c r="C41" s="15" t="s">
        <v>57</v>
      </c>
      <c r="E41" s="66">
        <v>14.4</v>
      </c>
      <c r="F41" s="15">
        <v>11.7</v>
      </c>
      <c r="G41" s="15">
        <f>E41+F41</f>
        <v>26.1</v>
      </c>
      <c r="H41" s="15">
        <v>10.6</v>
      </c>
      <c r="I41" s="15">
        <f>E41+F41+H41</f>
        <v>36.700000000000003</v>
      </c>
      <c r="J41" s="15">
        <v>21</v>
      </c>
      <c r="K41" s="15">
        <f>H41+J41</f>
        <v>31.6</v>
      </c>
      <c r="L41" s="58">
        <f>E41+F41+H41+J41</f>
        <v>57.7</v>
      </c>
      <c r="M41" s="66">
        <v>5.8</v>
      </c>
      <c r="N41" s="15">
        <v>13.2</v>
      </c>
      <c r="O41" s="15">
        <f>M41+N41</f>
        <v>19</v>
      </c>
      <c r="P41" s="15">
        <v>20.3</v>
      </c>
      <c r="Q41" s="15">
        <f>M41+N41+P41</f>
        <v>39.299999999999997</v>
      </c>
      <c r="R41" s="15">
        <v>17.5</v>
      </c>
      <c r="S41" s="15">
        <f>P41+R41</f>
        <v>37.799999999999997</v>
      </c>
      <c r="T41" s="58">
        <f>M41+N41+P41+R41</f>
        <v>56.8</v>
      </c>
      <c r="U41" s="66">
        <v>37.5</v>
      </c>
      <c r="V41" s="15">
        <v>25.8</v>
      </c>
      <c r="W41" s="15">
        <f>U41+V41</f>
        <v>63.3</v>
      </c>
      <c r="X41" s="15">
        <v>24.8</v>
      </c>
      <c r="Y41" s="15">
        <f>U41+V41+X41</f>
        <v>88.1</v>
      </c>
      <c r="Z41" s="15">
        <v>44.5</v>
      </c>
      <c r="AA41" s="15">
        <f>X41+Z41</f>
        <v>69.3</v>
      </c>
      <c r="AB41" s="58">
        <f>U41+V41+X41+Z41</f>
        <v>132.6</v>
      </c>
      <c r="AC41" s="66">
        <v>61.7</v>
      </c>
      <c r="AD41" s="15">
        <v>58.7</v>
      </c>
      <c r="AE41" s="15">
        <f>AC41+AD41</f>
        <v>120.4</v>
      </c>
      <c r="AF41" s="15">
        <v>29.8</v>
      </c>
      <c r="AG41" s="15">
        <f>AC41+AD41+AF41</f>
        <v>150.20000000000002</v>
      </c>
      <c r="AH41" s="15">
        <v>33.6</v>
      </c>
      <c r="AI41" s="15">
        <f>AF41+AH41</f>
        <v>63.400000000000006</v>
      </c>
      <c r="AJ41" s="58">
        <f>AC41+AD41+AF41+AH41</f>
        <v>183.8</v>
      </c>
      <c r="AK41" s="66">
        <v>33.9</v>
      </c>
      <c r="AL41" s="15">
        <v>42.6</v>
      </c>
      <c r="AM41" s="15">
        <f>AK41+AL41</f>
        <v>76.5</v>
      </c>
      <c r="AN41" s="15">
        <v>28.8</v>
      </c>
      <c r="AO41" s="15">
        <f>AK41+AL41+AN41</f>
        <v>105.3</v>
      </c>
      <c r="AP41" s="15">
        <v>62.1</v>
      </c>
      <c r="AQ41" s="15">
        <f>AN41+AP41</f>
        <v>90.9</v>
      </c>
      <c r="AR41" s="58">
        <f>AK41+AL41+AN41+AP41</f>
        <v>167.4</v>
      </c>
      <c r="AS41" s="66">
        <v>54.7</v>
      </c>
      <c r="AT41" s="15">
        <v>91.4</v>
      </c>
      <c r="AU41" s="15">
        <f>AS41+AT41</f>
        <v>146.10000000000002</v>
      </c>
      <c r="AV41" s="15">
        <v>55.3</v>
      </c>
      <c r="AW41" s="15">
        <f>AS41+AT41+AV41</f>
        <v>201.40000000000003</v>
      </c>
      <c r="AX41" s="10"/>
      <c r="AZ41" s="58">
        <f>AS41+AT41+AV41+AX41</f>
        <v>201.40000000000003</v>
      </c>
      <c r="BA41" s="10"/>
      <c r="BB41" s="10"/>
      <c r="BC41" s="15">
        <f>BA41+BB41</f>
        <v>0</v>
      </c>
      <c r="BD41" s="10"/>
      <c r="BE41" s="15">
        <f>BA41+BB41+BD41</f>
        <v>0</v>
      </c>
      <c r="BF41" s="10"/>
      <c r="BH41" s="58">
        <f>BA41+BB41+BD41+BF41</f>
        <v>0</v>
      </c>
      <c r="BI41" s="10"/>
      <c r="BJ41" s="10"/>
      <c r="BK41" s="15">
        <f>BI41+BJ41</f>
        <v>0</v>
      </c>
      <c r="BL41" s="10"/>
      <c r="BM41" s="15">
        <f>BI41+BJ41+BL41</f>
        <v>0</v>
      </c>
      <c r="BN41" s="10"/>
      <c r="BP41" s="58">
        <f>BI41+BJ41+BL41+BN41</f>
        <v>0</v>
      </c>
      <c r="BQ41" s="10"/>
      <c r="BR41" s="10"/>
      <c r="BS41" s="15">
        <f>BQ41+BR41</f>
        <v>0</v>
      </c>
      <c r="BT41" s="10"/>
      <c r="BU41" s="15">
        <f>BQ41+BR41+BT41</f>
        <v>0</v>
      </c>
      <c r="BV41" s="10"/>
      <c r="BX41" s="58">
        <f>BQ41+BR41+BT41+BV41</f>
        <v>0</v>
      </c>
      <c r="BY41" s="10"/>
      <c r="BZ41" s="10"/>
      <c r="CA41" s="15">
        <f>BY41+BZ41</f>
        <v>0</v>
      </c>
      <c r="CB41" s="10"/>
      <c r="CC41" s="15">
        <f>BY41+BZ41+CB41</f>
        <v>0</v>
      </c>
      <c r="CD41" s="10"/>
      <c r="CF41" s="58">
        <f>BY41+BZ41+CB41+CD41</f>
        <v>0</v>
      </c>
      <c r="CG41" s="10"/>
      <c r="CH41" s="10"/>
      <c r="CI41" s="15">
        <f>CG41+CH41</f>
        <v>0</v>
      </c>
      <c r="CJ41" s="10"/>
      <c r="CK41" s="15">
        <f>CG41+CH41+CJ41</f>
        <v>0</v>
      </c>
      <c r="CL41" s="10"/>
      <c r="CN41" s="58">
        <f>CG41+CH41+CJ41+CL41</f>
        <v>0</v>
      </c>
      <c r="CO41" s="10"/>
      <c r="CP41" s="10"/>
      <c r="CQ41" s="15">
        <f>CO41+CP41</f>
        <v>0</v>
      </c>
      <c r="CR41" s="10"/>
      <c r="CS41" s="15">
        <f>CO41+CP41+CR41</f>
        <v>0</v>
      </c>
      <c r="CT41" s="10"/>
      <c r="CV41" s="58">
        <f>CO41+CP41+CR41+CT41</f>
        <v>0</v>
      </c>
      <c r="CW41" s="10"/>
      <c r="CX41" s="10"/>
      <c r="CY41" s="15">
        <f>CW41+CX41</f>
        <v>0</v>
      </c>
      <c r="CZ41" s="10"/>
      <c r="DA41" s="15">
        <f>CW41+CX41+CZ41</f>
        <v>0</v>
      </c>
      <c r="DB41" s="10"/>
      <c r="DD41" s="58">
        <f>CW41+CX41+CZ41+DB41</f>
        <v>0</v>
      </c>
      <c r="DE41" s="10"/>
      <c r="DF41" s="10"/>
      <c r="DG41" s="15">
        <f>DE41+DF41</f>
        <v>0</v>
      </c>
      <c r="DH41" s="10"/>
      <c r="DI41" s="15">
        <f>DE41+DF41+DH41</f>
        <v>0</v>
      </c>
      <c r="DJ41" s="10"/>
      <c r="DL41" s="58">
        <f>DE41+DF41+DH41+DJ41</f>
        <v>0</v>
      </c>
      <c r="DM41" s="10"/>
      <c r="DN41" s="10"/>
      <c r="DO41" s="15">
        <f>DM41+DN41</f>
        <v>0</v>
      </c>
      <c r="DP41" s="10"/>
      <c r="DQ41" s="15">
        <f>DM41+DN41+DP41</f>
        <v>0</v>
      </c>
      <c r="DR41" s="10"/>
      <c r="DT41" s="58">
        <f>DM41+DN41+DP41+DR41</f>
        <v>0</v>
      </c>
    </row>
    <row r="42" spans="2:124" ht="14.4" x14ac:dyDescent="0.25">
      <c r="B42" s="6" t="s">
        <v>39</v>
      </c>
      <c r="E42" s="49"/>
      <c r="L42" s="50"/>
      <c r="M42" s="49"/>
      <c r="T42" s="50"/>
      <c r="U42" s="49"/>
      <c r="AB42" s="50"/>
      <c r="AC42" s="49"/>
      <c r="AJ42" s="50"/>
      <c r="AK42" s="49"/>
      <c r="AR42" s="50"/>
      <c r="AS42" s="49"/>
      <c r="AX42" s="15"/>
      <c r="AZ42" s="50"/>
      <c r="BA42" s="15"/>
      <c r="BB42" s="15"/>
      <c r="BD42" s="15"/>
      <c r="BF42" s="15"/>
      <c r="BH42" s="50"/>
      <c r="BI42" s="15"/>
      <c r="BJ42" s="15"/>
      <c r="BL42" s="15"/>
      <c r="BN42" s="15"/>
      <c r="BP42" s="50"/>
      <c r="BQ42" s="15"/>
      <c r="BR42" s="15"/>
      <c r="BT42" s="15"/>
      <c r="BV42" s="15"/>
      <c r="BX42" s="50"/>
      <c r="BY42" s="15"/>
      <c r="BZ42" s="15"/>
      <c r="CB42" s="15"/>
      <c r="CD42" s="15"/>
      <c r="CF42" s="50"/>
      <c r="CG42" s="15"/>
      <c r="CH42" s="15"/>
      <c r="CJ42" s="15"/>
      <c r="CL42" s="15"/>
      <c r="CN42" s="50"/>
      <c r="CO42" s="15"/>
      <c r="CP42" s="15"/>
      <c r="CR42" s="15"/>
      <c r="CT42" s="15"/>
      <c r="CV42" s="50"/>
      <c r="CW42" s="15"/>
      <c r="CX42" s="15"/>
      <c r="CZ42" s="15"/>
      <c r="DB42" s="15"/>
      <c r="DD42" s="50"/>
      <c r="DE42" s="15"/>
      <c r="DF42" s="15"/>
      <c r="DH42" s="15"/>
      <c r="DJ42" s="15"/>
      <c r="DL42" s="50"/>
      <c r="DM42" s="15"/>
      <c r="DN42" s="15"/>
      <c r="DP42" s="15"/>
      <c r="DR42" s="15"/>
      <c r="DT42" s="50"/>
    </row>
    <row r="43" spans="2:124" s="15" customFormat="1" x14ac:dyDescent="0.25">
      <c r="B43" s="22" t="s">
        <v>40</v>
      </c>
      <c r="C43" s="15" t="s">
        <v>57</v>
      </c>
      <c r="E43" s="66">
        <v>60.4</v>
      </c>
      <c r="F43" s="15">
        <v>109.2</v>
      </c>
      <c r="G43" s="15">
        <f>E43+F43</f>
        <v>169.6</v>
      </c>
      <c r="H43" s="15">
        <v>104.2</v>
      </c>
      <c r="I43" s="15">
        <f>E43+F43+H43</f>
        <v>273.8</v>
      </c>
      <c r="J43" s="15">
        <v>14.7</v>
      </c>
      <c r="K43" s="15">
        <f>H43+J43</f>
        <v>118.9</v>
      </c>
      <c r="L43" s="58">
        <f>E43+F43+H43+J43</f>
        <v>288.5</v>
      </c>
      <c r="M43" s="66">
        <v>91.8</v>
      </c>
      <c r="N43" s="15">
        <v>146.9</v>
      </c>
      <c r="O43" s="15">
        <f>M43+N43</f>
        <v>238.7</v>
      </c>
      <c r="P43" s="15">
        <v>104.4</v>
      </c>
      <c r="Q43" s="15">
        <f>M43+N43+P43</f>
        <v>343.1</v>
      </c>
      <c r="R43" s="15">
        <v>197.5</v>
      </c>
      <c r="S43" s="15">
        <f>P43+R43</f>
        <v>301.89999999999998</v>
      </c>
      <c r="T43" s="58">
        <f>M43+N43+P43+R43</f>
        <v>540.6</v>
      </c>
      <c r="U43" s="66">
        <v>159.4</v>
      </c>
      <c r="V43" s="15">
        <v>162.5</v>
      </c>
      <c r="W43" s="15">
        <f>U43+V43</f>
        <v>321.89999999999998</v>
      </c>
      <c r="X43" s="15">
        <v>278.8</v>
      </c>
      <c r="Y43" s="15">
        <f>U43+V43+X43</f>
        <v>600.70000000000005</v>
      </c>
      <c r="Z43" s="15">
        <v>139.4</v>
      </c>
      <c r="AA43" s="15">
        <f>X43+Z43</f>
        <v>418.20000000000005</v>
      </c>
      <c r="AB43" s="58">
        <f>U43+V43+X43+Z43</f>
        <v>740.1</v>
      </c>
      <c r="AC43" s="66">
        <v>265.39999999999998</v>
      </c>
      <c r="AD43" s="15">
        <v>421.9</v>
      </c>
      <c r="AE43" s="15">
        <f>AC43+AD43</f>
        <v>687.3</v>
      </c>
      <c r="AF43" s="15">
        <v>386.5</v>
      </c>
      <c r="AG43" s="15">
        <f>AC43+AD43+AF43</f>
        <v>1073.8</v>
      </c>
      <c r="AH43" s="15">
        <v>373.4</v>
      </c>
      <c r="AI43" s="15">
        <f>AF43+AH43</f>
        <v>759.9</v>
      </c>
      <c r="AJ43" s="58">
        <f>AC43+AD43+AF43+AH43</f>
        <v>1447.1999999999998</v>
      </c>
      <c r="AK43" s="66">
        <v>288.3</v>
      </c>
      <c r="AL43" s="15">
        <v>197.4</v>
      </c>
      <c r="AM43" s="15">
        <f>AK43+AL43</f>
        <v>485.70000000000005</v>
      </c>
      <c r="AN43" s="15">
        <v>89.9</v>
      </c>
      <c r="AO43" s="15">
        <f>AK43+AL43+AN43</f>
        <v>575.6</v>
      </c>
      <c r="AP43" s="15">
        <v>249.2</v>
      </c>
      <c r="AQ43" s="15">
        <f>AN43+AP43</f>
        <v>339.1</v>
      </c>
      <c r="AR43" s="58">
        <f>AK43+AL43+AN43+AP43</f>
        <v>824.8</v>
      </c>
      <c r="AS43" s="66">
        <v>303.60000000000002</v>
      </c>
      <c r="AT43" s="15">
        <v>191.8</v>
      </c>
      <c r="AU43" s="15">
        <f>AS43+AT43</f>
        <v>495.40000000000003</v>
      </c>
      <c r="AV43" s="15">
        <v>323.7</v>
      </c>
      <c r="AW43" s="15">
        <f>AS43+AT43+AV43</f>
        <v>819.1</v>
      </c>
      <c r="AX43" s="10"/>
      <c r="AY43" s="10"/>
      <c r="AZ43" s="58">
        <f>AS43+AT43+AV43+AX43</f>
        <v>819.1</v>
      </c>
      <c r="BA43" s="10"/>
      <c r="BB43" s="10"/>
      <c r="BC43" s="15">
        <f>BA43+BB43</f>
        <v>0</v>
      </c>
      <c r="BD43" s="10"/>
      <c r="BE43" s="15">
        <f>BA43+BB43+BD43</f>
        <v>0</v>
      </c>
      <c r="BF43" s="10"/>
      <c r="BG43" s="10"/>
      <c r="BH43" s="58">
        <f>BA43+BB43+BD43+BF43</f>
        <v>0</v>
      </c>
      <c r="BI43" s="10"/>
      <c r="BJ43" s="10"/>
      <c r="BK43" s="15">
        <f>BI43+BJ43</f>
        <v>0</v>
      </c>
      <c r="BL43" s="10"/>
      <c r="BM43" s="15">
        <f>BI43+BJ43+BL43</f>
        <v>0</v>
      </c>
      <c r="BN43" s="10"/>
      <c r="BO43" s="10"/>
      <c r="BP43" s="58">
        <f>BI43+BJ43+BL43+BN43</f>
        <v>0</v>
      </c>
      <c r="BQ43" s="10"/>
      <c r="BR43" s="10"/>
      <c r="BS43" s="15">
        <f>BQ43+BR43</f>
        <v>0</v>
      </c>
      <c r="BT43" s="10"/>
      <c r="BU43" s="15">
        <f>BQ43+BR43+BT43</f>
        <v>0</v>
      </c>
      <c r="BV43" s="10"/>
      <c r="BW43" s="10"/>
      <c r="BX43" s="58">
        <f>BQ43+BR43+BT43+BV43</f>
        <v>0</v>
      </c>
      <c r="BY43" s="10"/>
      <c r="BZ43" s="10"/>
      <c r="CA43" s="15">
        <f>BY43+BZ43</f>
        <v>0</v>
      </c>
      <c r="CB43" s="10"/>
      <c r="CC43" s="15">
        <f>BY43+BZ43+CB43</f>
        <v>0</v>
      </c>
      <c r="CD43" s="10"/>
      <c r="CE43" s="10"/>
      <c r="CF43" s="58">
        <f>BY43+BZ43+CB43+CD43</f>
        <v>0</v>
      </c>
      <c r="CG43" s="10"/>
      <c r="CH43" s="10"/>
      <c r="CI43" s="15">
        <f>CG43+CH43</f>
        <v>0</v>
      </c>
      <c r="CJ43" s="10"/>
      <c r="CK43" s="15">
        <f>CG43+CH43+CJ43</f>
        <v>0</v>
      </c>
      <c r="CL43" s="10"/>
      <c r="CM43" s="10"/>
      <c r="CN43" s="58">
        <f>CG43+CH43+CJ43+CL43</f>
        <v>0</v>
      </c>
      <c r="CO43" s="10"/>
      <c r="CP43" s="10"/>
      <c r="CQ43" s="15">
        <f>CO43+CP43</f>
        <v>0</v>
      </c>
      <c r="CR43" s="10"/>
      <c r="CS43" s="15">
        <f>CO43+CP43+CR43</f>
        <v>0</v>
      </c>
      <c r="CT43" s="10"/>
      <c r="CU43" s="10"/>
      <c r="CV43" s="58">
        <f>CO43+CP43+CR43+CT43</f>
        <v>0</v>
      </c>
      <c r="CW43" s="10"/>
      <c r="CX43" s="10"/>
      <c r="CY43" s="15">
        <f>CW43+CX43</f>
        <v>0</v>
      </c>
      <c r="CZ43" s="10"/>
      <c r="DA43" s="15">
        <f>CW43+CX43+CZ43</f>
        <v>0</v>
      </c>
      <c r="DB43" s="10"/>
      <c r="DC43" s="10"/>
      <c r="DD43" s="58">
        <f>CW43+CX43+CZ43+DB43</f>
        <v>0</v>
      </c>
      <c r="DE43" s="10"/>
      <c r="DF43" s="10"/>
      <c r="DG43" s="15">
        <f>DE43+DF43</f>
        <v>0</v>
      </c>
      <c r="DH43" s="10"/>
      <c r="DI43" s="15">
        <f>DE43+DF43+DH43</f>
        <v>0</v>
      </c>
      <c r="DJ43" s="10"/>
      <c r="DK43" s="10"/>
      <c r="DL43" s="58">
        <f>DE43+DF43+DH43+DJ43</f>
        <v>0</v>
      </c>
      <c r="DM43" s="10"/>
      <c r="DN43" s="10"/>
      <c r="DO43" s="15">
        <f>DM43+DN43</f>
        <v>0</v>
      </c>
      <c r="DP43" s="10"/>
      <c r="DQ43" s="15">
        <f>DM43+DN43+DP43</f>
        <v>0</v>
      </c>
      <c r="DR43" s="10"/>
      <c r="DS43" s="10"/>
      <c r="DT43" s="58">
        <f>DM43+DN43+DP43+DR43</f>
        <v>0</v>
      </c>
    </row>
    <row r="44" spans="2:124" ht="14.4" x14ac:dyDescent="0.25">
      <c r="B44" s="6" t="s">
        <v>39</v>
      </c>
      <c r="E44" s="49"/>
      <c r="L44" s="50"/>
      <c r="M44" s="49"/>
      <c r="T44" s="50"/>
      <c r="U44" s="49"/>
      <c r="AB44" s="50"/>
      <c r="AC44" s="49"/>
      <c r="AJ44" s="50"/>
      <c r="AK44" s="49"/>
      <c r="AR44" s="50"/>
      <c r="AS44" s="49"/>
      <c r="AZ44" s="50"/>
      <c r="BH44" s="50"/>
      <c r="BP44" s="50"/>
      <c r="BX44" s="50"/>
      <c r="CF44" s="50"/>
      <c r="CN44" s="50"/>
      <c r="CV44" s="50"/>
      <c r="DD44" s="50"/>
      <c r="DL44" s="50"/>
      <c r="DT44" s="50"/>
    </row>
    <row r="45" spans="2:124" x14ac:dyDescent="0.25">
      <c r="B45" s="22" t="s">
        <v>42</v>
      </c>
      <c r="E45" s="49">
        <v>0</v>
      </c>
      <c r="F45" s="10">
        <v>0</v>
      </c>
      <c r="G45" s="10">
        <f>E45+F45</f>
        <v>0</v>
      </c>
      <c r="H45" s="10">
        <v>0</v>
      </c>
      <c r="I45" s="10">
        <f>E45+F45+H45</f>
        <v>0</v>
      </c>
      <c r="J45" s="10">
        <v>0</v>
      </c>
      <c r="K45" s="10">
        <f>H45+J45</f>
        <v>0</v>
      </c>
      <c r="L45" s="50">
        <f>E45+F45+H45+J45</f>
        <v>0</v>
      </c>
      <c r="M45" s="49">
        <v>0</v>
      </c>
      <c r="N45" s="10">
        <v>0</v>
      </c>
      <c r="O45" s="10">
        <f>M45+N45</f>
        <v>0</v>
      </c>
      <c r="P45" s="10">
        <v>0</v>
      </c>
      <c r="Q45" s="10">
        <f>M45+N45+P45</f>
        <v>0</v>
      </c>
      <c r="R45" s="10">
        <v>0</v>
      </c>
      <c r="S45" s="10">
        <f>P45+R45</f>
        <v>0</v>
      </c>
      <c r="T45" s="50">
        <f>M45+N45+P45+R45</f>
        <v>0</v>
      </c>
      <c r="U45" s="49">
        <v>0</v>
      </c>
      <c r="V45" s="10">
        <v>0</v>
      </c>
      <c r="W45" s="10">
        <f>U45+V45</f>
        <v>0</v>
      </c>
      <c r="X45" s="10">
        <v>0</v>
      </c>
      <c r="Y45" s="10">
        <f>U45+V45+X45</f>
        <v>0</v>
      </c>
      <c r="Z45" s="10">
        <v>0</v>
      </c>
      <c r="AA45" s="10">
        <f>X45+Z45</f>
        <v>0</v>
      </c>
      <c r="AB45" s="50">
        <f>U45+V45+X45+Z45</f>
        <v>0</v>
      </c>
      <c r="AC45" s="49">
        <v>0</v>
      </c>
      <c r="AD45" s="10">
        <v>0</v>
      </c>
      <c r="AE45" s="10">
        <f>AC45+AD45</f>
        <v>0</v>
      </c>
      <c r="AF45" s="10">
        <v>0</v>
      </c>
      <c r="AG45" s="10">
        <f>AC45+AD45+AF45</f>
        <v>0</v>
      </c>
      <c r="AH45" s="10">
        <v>0</v>
      </c>
      <c r="AI45" s="10">
        <f>AF45+AH45</f>
        <v>0</v>
      </c>
      <c r="AJ45" s="50">
        <f>AC45+AD45+AF45+AH45</f>
        <v>0</v>
      </c>
      <c r="AK45" s="49">
        <v>0</v>
      </c>
      <c r="AL45" s="10">
        <v>0</v>
      </c>
      <c r="AM45" s="10">
        <f>AK45+AL45</f>
        <v>0</v>
      </c>
      <c r="AN45" s="10">
        <v>0</v>
      </c>
      <c r="AO45" s="10">
        <f>AK45+AL45+AN45</f>
        <v>0</v>
      </c>
      <c r="AP45" s="10">
        <v>0</v>
      </c>
      <c r="AQ45" s="10">
        <f>AN45+AP45</f>
        <v>0</v>
      </c>
      <c r="AR45" s="50">
        <f>AK45+AL45+AN45+AP45</f>
        <v>0</v>
      </c>
      <c r="AS45" s="49">
        <v>0</v>
      </c>
      <c r="AT45" s="10">
        <v>0</v>
      </c>
      <c r="AU45" s="10">
        <f>AS45+AT45</f>
        <v>0</v>
      </c>
      <c r="AV45" s="10">
        <v>0</v>
      </c>
      <c r="AW45" s="10">
        <f>AS45+AT45+AV45</f>
        <v>0</v>
      </c>
      <c r="AZ45" s="50">
        <f>AS45+AT45+AV45+AX45</f>
        <v>0</v>
      </c>
      <c r="BC45" s="10">
        <f>BA45+BB45</f>
        <v>0</v>
      </c>
      <c r="BE45" s="10">
        <f>BA45+BB45+BD45</f>
        <v>0</v>
      </c>
      <c r="BH45" s="50">
        <f>BA45+BB45+BD45+BF45</f>
        <v>0</v>
      </c>
      <c r="BK45" s="10">
        <f>BI45+BJ45</f>
        <v>0</v>
      </c>
      <c r="BM45" s="10">
        <f>BI45+BJ45+BL45</f>
        <v>0</v>
      </c>
      <c r="BP45" s="50">
        <f>BI45+BJ45+BL45+BN45</f>
        <v>0</v>
      </c>
      <c r="BS45" s="10">
        <f>BQ45+BR45</f>
        <v>0</v>
      </c>
      <c r="BU45" s="10">
        <f>BQ45+BR45+BT45</f>
        <v>0</v>
      </c>
      <c r="BX45" s="50">
        <f>BQ45+BR45+BT45+BV45</f>
        <v>0</v>
      </c>
      <c r="CA45" s="10">
        <f>BY45+BZ45</f>
        <v>0</v>
      </c>
      <c r="CC45" s="10">
        <f>BY45+BZ45+CB45</f>
        <v>0</v>
      </c>
      <c r="CF45" s="50">
        <f>BY45+BZ45+CB45+CD45</f>
        <v>0</v>
      </c>
      <c r="CI45" s="10">
        <f>CG45+CH45</f>
        <v>0</v>
      </c>
      <c r="CK45" s="10">
        <f>CG45+CH45+CJ45</f>
        <v>0</v>
      </c>
      <c r="CN45" s="50">
        <f>CG45+CH45+CJ45+CL45</f>
        <v>0</v>
      </c>
      <c r="CQ45" s="10">
        <f>CO45+CP45</f>
        <v>0</v>
      </c>
      <c r="CS45" s="10">
        <f>CO45+CP45+CR45</f>
        <v>0</v>
      </c>
      <c r="CV45" s="50">
        <f>CO45+CP45+CR45+CT45</f>
        <v>0</v>
      </c>
      <c r="CY45" s="10">
        <f>CW45+CX45</f>
        <v>0</v>
      </c>
      <c r="DA45" s="10">
        <f>CW45+CX45+CZ45</f>
        <v>0</v>
      </c>
      <c r="DD45" s="50">
        <f>CW45+CX45+CZ45+DB45</f>
        <v>0</v>
      </c>
      <c r="DG45" s="10">
        <f>DE45+DF45</f>
        <v>0</v>
      </c>
      <c r="DI45" s="10">
        <f>DE45+DF45+DH45</f>
        <v>0</v>
      </c>
      <c r="DL45" s="50">
        <f>DE45+DF45+DH45+DJ45</f>
        <v>0</v>
      </c>
      <c r="DO45" s="10">
        <f>DM45+DN45</f>
        <v>0</v>
      </c>
      <c r="DQ45" s="10">
        <f>DM45+DN45+DP45</f>
        <v>0</v>
      </c>
      <c r="DT45" s="50">
        <f>DM45+DN45+DP45+DR45</f>
        <v>0</v>
      </c>
    </row>
    <row r="46" spans="2:124" x14ac:dyDescent="0.25">
      <c r="B46" s="10" t="s">
        <v>201</v>
      </c>
      <c r="E46" s="49">
        <v>0</v>
      </c>
      <c r="F46" s="10">
        <v>0</v>
      </c>
      <c r="G46" s="10">
        <f t="shared" ref="G46:G47" si="113">E46+F46</f>
        <v>0</v>
      </c>
      <c r="H46" s="10">
        <v>0</v>
      </c>
      <c r="I46" s="10">
        <f t="shared" ref="I46:I47" si="114">E46+F46+H46</f>
        <v>0</v>
      </c>
      <c r="J46" s="10">
        <v>0</v>
      </c>
      <c r="K46" s="10">
        <f t="shared" ref="K46:K47" si="115">H46+J46</f>
        <v>0</v>
      </c>
      <c r="L46" s="50">
        <f t="shared" ref="L46:L47" si="116">E46+F46+H46+J46</f>
        <v>0</v>
      </c>
      <c r="M46" s="49">
        <v>0</v>
      </c>
      <c r="N46" s="10">
        <v>0</v>
      </c>
      <c r="O46" s="10">
        <f t="shared" ref="O46:O47" si="117">M46+N46</f>
        <v>0</v>
      </c>
      <c r="P46" s="10">
        <v>0</v>
      </c>
      <c r="Q46" s="10">
        <f t="shared" ref="Q46:Q47" si="118">M46+N46+P46</f>
        <v>0</v>
      </c>
      <c r="R46" s="10">
        <v>0</v>
      </c>
      <c r="S46" s="10">
        <f t="shared" ref="S46:S47" si="119">P46+R46</f>
        <v>0</v>
      </c>
      <c r="T46" s="50">
        <f t="shared" ref="T46:T47" si="120">M46+N46+P46+R46</f>
        <v>0</v>
      </c>
      <c r="U46" s="49">
        <v>0</v>
      </c>
      <c r="V46" s="10">
        <v>0</v>
      </c>
      <c r="W46" s="10">
        <f t="shared" ref="W46:W47" si="121">U46+V46</f>
        <v>0</v>
      </c>
      <c r="X46" s="10">
        <v>0</v>
      </c>
      <c r="Y46" s="10">
        <f t="shared" ref="Y46:Y47" si="122">U46+V46+X46</f>
        <v>0</v>
      </c>
      <c r="Z46" s="10">
        <v>0</v>
      </c>
      <c r="AA46" s="10">
        <f t="shared" ref="AA46:AA47" si="123">X46+Z46</f>
        <v>0</v>
      </c>
      <c r="AB46" s="50">
        <f t="shared" ref="AB46:AB47" si="124">U46+V46+X46+Z46</f>
        <v>0</v>
      </c>
      <c r="AC46" s="49">
        <v>0</v>
      </c>
      <c r="AD46" s="10">
        <v>0</v>
      </c>
      <c r="AE46" s="10">
        <f t="shared" ref="AE46:AE47" si="125">AC46+AD46</f>
        <v>0</v>
      </c>
      <c r="AF46" s="10">
        <v>0</v>
      </c>
      <c r="AG46" s="10">
        <f t="shared" ref="AG46:AG47" si="126">AC46+AD46+AF46</f>
        <v>0</v>
      </c>
      <c r="AH46" s="10">
        <v>0</v>
      </c>
      <c r="AI46" s="10">
        <f t="shared" ref="AI46:AI47" si="127">AF46+AH46</f>
        <v>0</v>
      </c>
      <c r="AJ46" s="50">
        <f t="shared" ref="AJ46:AJ47" si="128">AC46+AD46+AF46+AH46</f>
        <v>0</v>
      </c>
      <c r="AK46" s="49">
        <v>0</v>
      </c>
      <c r="AL46" s="10">
        <v>0</v>
      </c>
      <c r="AM46" s="10">
        <f t="shared" ref="AM46:AM47" si="129">AK46+AL46</f>
        <v>0</v>
      </c>
      <c r="AN46" s="10">
        <v>0</v>
      </c>
      <c r="AO46" s="10">
        <f t="shared" ref="AO46:AO47" si="130">AK46+AL46+AN46</f>
        <v>0</v>
      </c>
      <c r="AP46" s="10">
        <v>0</v>
      </c>
      <c r="AQ46" s="10">
        <f t="shared" ref="AQ46:AQ47" si="131">AN46+AP46</f>
        <v>0</v>
      </c>
      <c r="AR46" s="50">
        <f t="shared" ref="AR46:AR47" si="132">AK46+AL46+AN46+AP46</f>
        <v>0</v>
      </c>
      <c r="AS46" s="49">
        <v>0</v>
      </c>
      <c r="AT46" s="10">
        <v>0</v>
      </c>
      <c r="AU46" s="10">
        <f t="shared" ref="AU46:AU47" si="133">AS46+AT46</f>
        <v>0</v>
      </c>
      <c r="AV46" s="10">
        <v>-46.6</v>
      </c>
      <c r="AW46" s="10">
        <f t="shared" ref="AW46:AW47" si="134">AS46+AT46+AV46</f>
        <v>-46.6</v>
      </c>
      <c r="AY46" s="16"/>
      <c r="AZ46" s="50">
        <f t="shared" ref="AZ46:AZ47" si="135">AS46+AT46+AV46+AX46</f>
        <v>-46.6</v>
      </c>
      <c r="BC46" s="10">
        <f t="shared" ref="BC46:BC47" si="136">BA46+BB46</f>
        <v>0</v>
      </c>
      <c r="BE46" s="10">
        <f t="shared" ref="BE46:BE47" si="137">BA46+BB46+BD46</f>
        <v>0</v>
      </c>
      <c r="BG46" s="16"/>
      <c r="BH46" s="50">
        <f t="shared" ref="BH46:BH47" si="138">BA46+BB46+BD46+BF46</f>
        <v>0</v>
      </c>
      <c r="BK46" s="10">
        <f t="shared" ref="BK46:BK47" si="139">BI46+BJ46</f>
        <v>0</v>
      </c>
      <c r="BM46" s="10">
        <f t="shared" ref="BM46:BM47" si="140">BI46+BJ46+BL46</f>
        <v>0</v>
      </c>
      <c r="BO46" s="16"/>
      <c r="BP46" s="50">
        <f t="shared" ref="BP46:BP47" si="141">BI46+BJ46+BL46+BN46</f>
        <v>0</v>
      </c>
      <c r="BS46" s="10">
        <f t="shared" ref="BS46:BS47" si="142">BQ46+BR46</f>
        <v>0</v>
      </c>
      <c r="BU46" s="10">
        <f t="shared" ref="BU46:BU47" si="143">BQ46+BR46+BT46</f>
        <v>0</v>
      </c>
      <c r="BW46" s="16"/>
      <c r="BX46" s="50">
        <f t="shared" ref="BX46:BX47" si="144">BQ46+BR46+BT46+BV46</f>
        <v>0</v>
      </c>
      <c r="CA46" s="10">
        <f t="shared" ref="CA46:CA47" si="145">BY46+BZ46</f>
        <v>0</v>
      </c>
      <c r="CC46" s="10">
        <f t="shared" ref="CC46:CC47" si="146">BY46+BZ46+CB46</f>
        <v>0</v>
      </c>
      <c r="CE46" s="16"/>
      <c r="CF46" s="50">
        <f t="shared" ref="CF46:CF47" si="147">BY46+BZ46+CB46+CD46</f>
        <v>0</v>
      </c>
      <c r="CI46" s="10">
        <f t="shared" ref="CI46:CI47" si="148">CG46+CH46</f>
        <v>0</v>
      </c>
      <c r="CK46" s="10">
        <f t="shared" ref="CK46:CK47" si="149">CG46+CH46+CJ46</f>
        <v>0</v>
      </c>
      <c r="CM46" s="16"/>
      <c r="CN46" s="50">
        <f t="shared" ref="CN46:CN47" si="150">CG46+CH46+CJ46+CL46</f>
        <v>0</v>
      </c>
      <c r="CQ46" s="10">
        <f t="shared" ref="CQ46:CQ47" si="151">CO46+CP46</f>
        <v>0</v>
      </c>
      <c r="CS46" s="10">
        <f t="shared" ref="CS46:CS47" si="152">CO46+CP46+CR46</f>
        <v>0</v>
      </c>
      <c r="CU46" s="16"/>
      <c r="CV46" s="50">
        <f t="shared" ref="CV46:CV47" si="153">CO46+CP46+CR46+CT46</f>
        <v>0</v>
      </c>
      <c r="CY46" s="10">
        <f t="shared" ref="CY46:CY47" si="154">CW46+CX46</f>
        <v>0</v>
      </c>
      <c r="DA46" s="10">
        <f t="shared" ref="DA46:DA47" si="155">CW46+CX46+CZ46</f>
        <v>0</v>
      </c>
      <c r="DC46" s="16"/>
      <c r="DD46" s="50">
        <f t="shared" ref="DD46:DD47" si="156">CW46+CX46+CZ46+DB46</f>
        <v>0</v>
      </c>
      <c r="DG46" s="10">
        <f t="shared" ref="DG46:DG47" si="157">DE46+DF46</f>
        <v>0</v>
      </c>
      <c r="DI46" s="10">
        <f t="shared" ref="DI46:DI47" si="158">DE46+DF46+DH46</f>
        <v>0</v>
      </c>
      <c r="DK46" s="16"/>
      <c r="DL46" s="50">
        <f t="shared" ref="DL46:DL47" si="159">DE46+DF46+DH46+DJ46</f>
        <v>0</v>
      </c>
      <c r="DO46" s="10">
        <f t="shared" ref="DO46:DO47" si="160">DM46+DN46</f>
        <v>0</v>
      </c>
      <c r="DQ46" s="10">
        <f t="shared" ref="DQ46:DQ47" si="161">DM46+DN46+DP46</f>
        <v>0</v>
      </c>
      <c r="DS46" s="16"/>
      <c r="DT46" s="50">
        <f t="shared" ref="DT46:DT47" si="162">DM46+DN46+DP46+DR46</f>
        <v>0</v>
      </c>
    </row>
    <row r="47" spans="2:124" x14ac:dyDescent="0.25">
      <c r="B47" s="5" t="s">
        <v>44</v>
      </c>
      <c r="C47" s="10" t="s">
        <v>57</v>
      </c>
      <c r="E47" s="49">
        <v>0</v>
      </c>
      <c r="F47" s="10">
        <v>0</v>
      </c>
      <c r="G47" s="10">
        <f t="shared" si="113"/>
        <v>0</v>
      </c>
      <c r="H47" s="10">
        <v>0</v>
      </c>
      <c r="I47" s="10">
        <f t="shared" si="114"/>
        <v>0</v>
      </c>
      <c r="J47" s="10">
        <v>0</v>
      </c>
      <c r="K47" s="10">
        <f t="shared" si="115"/>
        <v>0</v>
      </c>
      <c r="L47" s="50">
        <f t="shared" si="116"/>
        <v>0</v>
      </c>
      <c r="M47" s="49">
        <v>0</v>
      </c>
      <c r="N47" s="10">
        <v>0</v>
      </c>
      <c r="O47" s="10">
        <f t="shared" si="117"/>
        <v>0</v>
      </c>
      <c r="P47" s="10">
        <v>0</v>
      </c>
      <c r="Q47" s="10">
        <f t="shared" si="118"/>
        <v>0</v>
      </c>
      <c r="R47" s="10">
        <v>0</v>
      </c>
      <c r="S47" s="10">
        <f t="shared" si="119"/>
        <v>0</v>
      </c>
      <c r="T47" s="50">
        <f t="shared" si="120"/>
        <v>0</v>
      </c>
      <c r="U47" s="49">
        <v>0</v>
      </c>
      <c r="V47" s="10">
        <v>0</v>
      </c>
      <c r="W47" s="10">
        <f t="shared" si="121"/>
        <v>0</v>
      </c>
      <c r="X47" s="10">
        <v>0</v>
      </c>
      <c r="Y47" s="10">
        <f t="shared" si="122"/>
        <v>0</v>
      </c>
      <c r="Z47" s="10">
        <v>0</v>
      </c>
      <c r="AA47" s="10">
        <f t="shared" si="123"/>
        <v>0</v>
      </c>
      <c r="AB47" s="50">
        <f t="shared" si="124"/>
        <v>0</v>
      </c>
      <c r="AC47" s="49">
        <v>0</v>
      </c>
      <c r="AD47" s="10">
        <v>0</v>
      </c>
      <c r="AE47" s="10">
        <f t="shared" si="125"/>
        <v>0</v>
      </c>
      <c r="AF47" s="10">
        <v>0</v>
      </c>
      <c r="AG47" s="10">
        <f t="shared" si="126"/>
        <v>0</v>
      </c>
      <c r="AH47" s="10">
        <v>0</v>
      </c>
      <c r="AI47" s="10">
        <f t="shared" si="127"/>
        <v>0</v>
      </c>
      <c r="AJ47" s="50">
        <f t="shared" si="128"/>
        <v>0</v>
      </c>
      <c r="AK47" s="49">
        <v>0</v>
      </c>
      <c r="AL47" s="10">
        <v>0</v>
      </c>
      <c r="AM47" s="10">
        <f t="shared" si="129"/>
        <v>0</v>
      </c>
      <c r="AN47" s="10">
        <v>0</v>
      </c>
      <c r="AO47" s="10">
        <f t="shared" si="130"/>
        <v>0</v>
      </c>
      <c r="AP47" s="10">
        <v>0</v>
      </c>
      <c r="AQ47" s="10">
        <f t="shared" si="131"/>
        <v>0</v>
      </c>
      <c r="AR47" s="50">
        <f t="shared" si="132"/>
        <v>0</v>
      </c>
      <c r="AS47" s="49">
        <v>0</v>
      </c>
      <c r="AT47" s="10">
        <v>0</v>
      </c>
      <c r="AU47" s="10">
        <f t="shared" si="133"/>
        <v>0</v>
      </c>
      <c r="AV47" s="10">
        <v>0</v>
      </c>
      <c r="AW47" s="10">
        <f t="shared" si="134"/>
        <v>0</v>
      </c>
      <c r="AX47" s="16"/>
      <c r="AY47" s="13"/>
      <c r="AZ47" s="50">
        <f t="shared" si="135"/>
        <v>0</v>
      </c>
      <c r="BA47" s="16"/>
      <c r="BB47" s="16"/>
      <c r="BC47" s="10">
        <f t="shared" si="136"/>
        <v>0</v>
      </c>
      <c r="BD47" s="16"/>
      <c r="BE47" s="10">
        <f t="shared" si="137"/>
        <v>0</v>
      </c>
      <c r="BF47" s="16"/>
      <c r="BG47" s="13"/>
      <c r="BH47" s="50">
        <f t="shared" si="138"/>
        <v>0</v>
      </c>
      <c r="BI47" s="16"/>
      <c r="BJ47" s="16"/>
      <c r="BK47" s="10">
        <f t="shared" si="139"/>
        <v>0</v>
      </c>
      <c r="BL47" s="16"/>
      <c r="BM47" s="10">
        <f t="shared" si="140"/>
        <v>0</v>
      </c>
      <c r="BN47" s="16"/>
      <c r="BO47" s="13"/>
      <c r="BP47" s="50">
        <f t="shared" si="141"/>
        <v>0</v>
      </c>
      <c r="BQ47" s="16"/>
      <c r="BR47" s="16"/>
      <c r="BS47" s="10">
        <f t="shared" si="142"/>
        <v>0</v>
      </c>
      <c r="BT47" s="16"/>
      <c r="BU47" s="10">
        <f t="shared" si="143"/>
        <v>0</v>
      </c>
      <c r="BV47" s="16"/>
      <c r="BW47" s="13"/>
      <c r="BX47" s="50">
        <f t="shared" si="144"/>
        <v>0</v>
      </c>
      <c r="BY47" s="16"/>
      <c r="BZ47" s="16"/>
      <c r="CA47" s="10">
        <f t="shared" si="145"/>
        <v>0</v>
      </c>
      <c r="CB47" s="16"/>
      <c r="CC47" s="10">
        <f t="shared" si="146"/>
        <v>0</v>
      </c>
      <c r="CD47" s="16"/>
      <c r="CE47" s="13"/>
      <c r="CF47" s="50">
        <f t="shared" si="147"/>
        <v>0</v>
      </c>
      <c r="CG47" s="16"/>
      <c r="CH47" s="16"/>
      <c r="CI47" s="10">
        <f t="shared" si="148"/>
        <v>0</v>
      </c>
      <c r="CJ47" s="16"/>
      <c r="CK47" s="10">
        <f t="shared" si="149"/>
        <v>0</v>
      </c>
      <c r="CL47" s="16"/>
      <c r="CM47" s="13"/>
      <c r="CN47" s="50">
        <f t="shared" si="150"/>
        <v>0</v>
      </c>
      <c r="CO47" s="16"/>
      <c r="CP47" s="16"/>
      <c r="CQ47" s="10">
        <f t="shared" si="151"/>
        <v>0</v>
      </c>
      <c r="CR47" s="16"/>
      <c r="CS47" s="10">
        <f t="shared" si="152"/>
        <v>0</v>
      </c>
      <c r="CT47" s="16"/>
      <c r="CU47" s="13"/>
      <c r="CV47" s="50">
        <f t="shared" si="153"/>
        <v>0</v>
      </c>
      <c r="CW47" s="16"/>
      <c r="CX47" s="16"/>
      <c r="CY47" s="10">
        <f t="shared" si="154"/>
        <v>0</v>
      </c>
      <c r="CZ47" s="16"/>
      <c r="DA47" s="10">
        <f t="shared" si="155"/>
        <v>0</v>
      </c>
      <c r="DB47" s="16"/>
      <c r="DC47" s="13"/>
      <c r="DD47" s="50">
        <f t="shared" si="156"/>
        <v>0</v>
      </c>
      <c r="DE47" s="16"/>
      <c r="DF47" s="16"/>
      <c r="DG47" s="10">
        <f t="shared" si="157"/>
        <v>0</v>
      </c>
      <c r="DH47" s="16"/>
      <c r="DI47" s="10">
        <f t="shared" si="158"/>
        <v>0</v>
      </c>
      <c r="DJ47" s="16"/>
      <c r="DK47" s="13"/>
      <c r="DL47" s="50">
        <f t="shared" si="159"/>
        <v>0</v>
      </c>
      <c r="DM47" s="16"/>
      <c r="DN47" s="16"/>
      <c r="DO47" s="10">
        <f t="shared" si="160"/>
        <v>0</v>
      </c>
      <c r="DP47" s="16"/>
      <c r="DQ47" s="10">
        <f t="shared" si="161"/>
        <v>0</v>
      </c>
      <c r="DR47" s="16"/>
      <c r="DS47" s="13"/>
      <c r="DT47" s="50">
        <f t="shared" si="162"/>
        <v>0</v>
      </c>
    </row>
    <row r="48" spans="2:124" x14ac:dyDescent="0.25">
      <c r="B48" s="40" t="s">
        <v>45</v>
      </c>
      <c r="C48" s="40" t="s">
        <v>57</v>
      </c>
      <c r="D48" s="40"/>
      <c r="E48" s="65">
        <f t="shared" ref="E48" si="163">E39-E41+E43+E45+E46-E47</f>
        <v>531.70000000000061</v>
      </c>
      <c r="F48" s="16">
        <f t="shared" ref="F48" si="164">F39-F41+F43+F45+F46-F47</f>
        <v>931.29999999999939</v>
      </c>
      <c r="G48" s="16">
        <f t="shared" ref="G48" si="165">G39-G41+G43+G45+G46-G47</f>
        <v>1462.9999999999982</v>
      </c>
      <c r="H48" s="16">
        <f t="shared" ref="H48:BJ48" si="166">H39-H41+H43+H45+H46-H47</f>
        <v>1409.7000000000003</v>
      </c>
      <c r="I48" s="16">
        <f t="shared" ref="I48" si="167">I39-I41+I43+I45+I46-I47</f>
        <v>2872.7</v>
      </c>
      <c r="J48" s="16">
        <f t="shared" si="166"/>
        <v>1652.0000000000007</v>
      </c>
      <c r="K48" s="16">
        <f t="shared" si="166"/>
        <v>3061.7000000000007</v>
      </c>
      <c r="L48" s="62">
        <f t="shared" si="166"/>
        <v>4524.6999999999962</v>
      </c>
      <c r="M48" s="65">
        <f t="shared" si="166"/>
        <v>1505.1000000000006</v>
      </c>
      <c r="N48" s="16">
        <f t="shared" si="166"/>
        <v>1359.4000000000015</v>
      </c>
      <c r="O48" s="16">
        <f t="shared" si="166"/>
        <v>2864.4999999999995</v>
      </c>
      <c r="P48" s="16">
        <f t="shared" si="166"/>
        <v>1427.1</v>
      </c>
      <c r="Q48" s="16">
        <f t="shared" si="166"/>
        <v>4291.5999999999985</v>
      </c>
      <c r="R48" s="16">
        <f t="shared" si="166"/>
        <v>2090.0999999999995</v>
      </c>
      <c r="S48" s="16">
        <f t="shared" si="166"/>
        <v>3517.2000000000012</v>
      </c>
      <c r="T48" s="62">
        <f t="shared" si="166"/>
        <v>6381.6999999999971</v>
      </c>
      <c r="U48" s="65">
        <f t="shared" si="166"/>
        <v>1553.8000000000004</v>
      </c>
      <c r="V48" s="16">
        <f t="shared" si="166"/>
        <v>835.900000000001</v>
      </c>
      <c r="W48" s="16">
        <f t="shared" si="166"/>
        <v>2389.7000000000016</v>
      </c>
      <c r="X48" s="16">
        <f t="shared" si="166"/>
        <v>1091.200000000001</v>
      </c>
      <c r="Y48" s="16">
        <f t="shared" si="166"/>
        <v>3480.9000000000015</v>
      </c>
      <c r="Z48" s="16">
        <f t="shared" si="166"/>
        <v>930.40000000000111</v>
      </c>
      <c r="AA48" s="16">
        <f t="shared" si="166"/>
        <v>2021.5999999999988</v>
      </c>
      <c r="AB48" s="62">
        <f t="shared" si="166"/>
        <v>4411.3000000000047</v>
      </c>
      <c r="AC48" s="65">
        <f t="shared" si="166"/>
        <v>922.4000000000002</v>
      </c>
      <c r="AD48" s="16">
        <f t="shared" si="166"/>
        <v>1091.0000000000018</v>
      </c>
      <c r="AE48" s="16">
        <f t="shared" si="166"/>
        <v>2013.3999999999985</v>
      </c>
      <c r="AF48" s="16">
        <f t="shared" si="166"/>
        <v>1311.399999999999</v>
      </c>
      <c r="AG48" s="16">
        <f t="shared" si="166"/>
        <v>3324.7999999999984</v>
      </c>
      <c r="AH48" s="16">
        <f t="shared" si="166"/>
        <v>1150.8999999999992</v>
      </c>
      <c r="AI48" s="16">
        <f t="shared" si="166"/>
        <v>2462.3000000000056</v>
      </c>
      <c r="AJ48" s="62">
        <f t="shared" si="166"/>
        <v>4475.7000000000044</v>
      </c>
      <c r="AK48" s="65">
        <f t="shared" si="166"/>
        <v>1003.299999999999</v>
      </c>
      <c r="AL48" s="16">
        <f t="shared" si="166"/>
        <v>942.3</v>
      </c>
      <c r="AM48" s="16">
        <f t="shared" si="166"/>
        <v>1945.6000000000017</v>
      </c>
      <c r="AN48" s="16">
        <f t="shared" si="166"/>
        <v>972.00000000000023</v>
      </c>
      <c r="AO48" s="16">
        <f t="shared" si="166"/>
        <v>2917.5999999999985</v>
      </c>
      <c r="AP48" s="16">
        <f t="shared" si="166"/>
        <v>491.80000000000177</v>
      </c>
      <c r="AQ48" s="16">
        <f t="shared" si="166"/>
        <v>1463.7999999999993</v>
      </c>
      <c r="AR48" s="62">
        <f t="shared" si="166"/>
        <v>3409.4000000000024</v>
      </c>
      <c r="AS48" s="65">
        <f t="shared" si="166"/>
        <v>856.70000000000027</v>
      </c>
      <c r="AT48" s="16">
        <f t="shared" si="166"/>
        <v>507.89999999999958</v>
      </c>
      <c r="AU48" s="16">
        <f>AU39-AU41+AU43+AU45+AU46-AU47</f>
        <v>1364.6000000000004</v>
      </c>
      <c r="AV48" s="16">
        <f t="shared" si="166"/>
        <v>881.9999999999992</v>
      </c>
      <c r="AW48" s="16">
        <f t="shared" si="166"/>
        <v>2246.6000000000004</v>
      </c>
      <c r="AX48" s="16">
        <f t="shared" si="166"/>
        <v>2822.32503</v>
      </c>
      <c r="AY48" s="16">
        <f t="shared" si="166"/>
        <v>3816.7250299999969</v>
      </c>
      <c r="AZ48" s="62">
        <f t="shared" si="166"/>
        <v>5068.9250300000003</v>
      </c>
      <c r="BA48" s="16">
        <f t="shared" si="166"/>
        <v>2014.3887749999999</v>
      </c>
      <c r="BB48" s="16">
        <f t="shared" si="166"/>
        <v>2115.1082137499993</v>
      </c>
      <c r="BC48" s="16">
        <f>BC39-BC41+BC43+BC45+BC46-BC47</f>
        <v>4129.4969887500047</v>
      </c>
      <c r="BD48" s="16">
        <f t="shared" si="166"/>
        <v>2220.8636244374998</v>
      </c>
      <c r="BE48" s="16">
        <f t="shared" si="166"/>
        <v>6350.3606131874967</v>
      </c>
      <c r="BF48" s="16">
        <f t="shared" si="166"/>
        <v>2331.9068056593742</v>
      </c>
      <c r="BG48" s="16">
        <f t="shared" si="166"/>
        <v>4552.770430096878</v>
      </c>
      <c r="BH48" s="62">
        <f t="shared" si="166"/>
        <v>8682.2674188468809</v>
      </c>
      <c r="BI48" s="16">
        <f t="shared" si="166"/>
        <v>2448.5021459423465</v>
      </c>
      <c r="BJ48" s="16">
        <f t="shared" si="166"/>
        <v>2570.9272532394625</v>
      </c>
      <c r="BK48" s="16">
        <f>BK39-BK41+BK43+BK45+BK46-BK47</f>
        <v>5019.4293991818122</v>
      </c>
      <c r="BL48" s="16">
        <f t="shared" ref="BL48:BR48" si="168">BL39-BL41+BL43+BL45+BL46-BL47</f>
        <v>2699.4736159014342</v>
      </c>
      <c r="BM48" s="16">
        <f t="shared" si="168"/>
        <v>7718.9030150832459</v>
      </c>
      <c r="BN48" s="16">
        <f t="shared" si="168"/>
        <v>2834.4472966965068</v>
      </c>
      <c r="BO48" s="16">
        <f t="shared" si="168"/>
        <v>5533.9209125979469</v>
      </c>
      <c r="BP48" s="62">
        <f t="shared" si="168"/>
        <v>10553.350311779752</v>
      </c>
      <c r="BQ48" s="16">
        <f t="shared" si="168"/>
        <v>2976.1696615313317</v>
      </c>
      <c r="BR48" s="16">
        <f t="shared" si="168"/>
        <v>3124.978144607896</v>
      </c>
      <c r="BS48" s="16">
        <f>BS39-BS41+BS43+BS45+BS46-BS47</f>
        <v>6101.1478061392354</v>
      </c>
      <c r="BT48" s="16">
        <f t="shared" ref="BT48:BZ48" si="169">BT39-BT41+BT43+BT45+BT46-BT47</f>
        <v>3281.2270518382952</v>
      </c>
      <c r="BU48" s="16">
        <f t="shared" si="169"/>
        <v>9382.3748579775311</v>
      </c>
      <c r="BV48" s="16">
        <f t="shared" si="169"/>
        <v>3445.2884044302073</v>
      </c>
      <c r="BW48" s="16">
        <f t="shared" si="169"/>
        <v>6726.5154562685093</v>
      </c>
      <c r="BX48" s="62">
        <f t="shared" si="169"/>
        <v>12827.663262407752</v>
      </c>
      <c r="BY48" s="16">
        <f t="shared" si="169"/>
        <v>3617.5528246517197</v>
      </c>
      <c r="BZ48" s="16">
        <f t="shared" si="169"/>
        <v>3798.4304658843057</v>
      </c>
      <c r="CA48" s="16">
        <f>CA39-CA41+CA43+CA45+CA46-CA47</f>
        <v>7415.9832905360217</v>
      </c>
      <c r="CB48" s="16">
        <f t="shared" ref="CB48:CH48" si="170">CB39-CB41+CB43+CB45+CB46-CB47</f>
        <v>3988.3519891785209</v>
      </c>
      <c r="CC48" s="16">
        <f t="shared" si="170"/>
        <v>11404.335279714556</v>
      </c>
      <c r="CD48" s="16">
        <f t="shared" si="170"/>
        <v>4187.7695886374468</v>
      </c>
      <c r="CE48" s="16">
        <f t="shared" si="170"/>
        <v>8176.1215778159803</v>
      </c>
      <c r="CF48" s="62">
        <f t="shared" si="170"/>
        <v>15592.104868351991</v>
      </c>
      <c r="CG48" s="16">
        <f t="shared" si="170"/>
        <v>4397.1580680693187</v>
      </c>
      <c r="CH48" s="16">
        <f t="shared" si="170"/>
        <v>4617.0159714727861</v>
      </c>
      <c r="CI48" s="16">
        <f>CI39-CI41+CI43+CI45+CI46-CI47</f>
        <v>9014.1740395421039</v>
      </c>
      <c r="CJ48" s="16">
        <f t="shared" ref="CJ48:CP48" si="171">CJ39-CJ41+CJ43+CJ45+CJ46-CJ47</f>
        <v>4847.866770046423</v>
      </c>
      <c r="CK48" s="16">
        <f t="shared" si="171"/>
        <v>13862.040809588521</v>
      </c>
      <c r="CL48" s="16">
        <f t="shared" si="171"/>
        <v>5090.2601085487468</v>
      </c>
      <c r="CM48" s="16">
        <f t="shared" si="171"/>
        <v>9938.1268785951834</v>
      </c>
      <c r="CN48" s="62">
        <f t="shared" si="171"/>
        <v>18952.300918137284</v>
      </c>
      <c r="CO48" s="16">
        <f t="shared" si="171"/>
        <v>5344.7731139761836</v>
      </c>
      <c r="CP48" s="16">
        <f t="shared" si="171"/>
        <v>5612.011769674993</v>
      </c>
      <c r="CQ48" s="16">
        <f>CQ39-CQ41+CQ43+CQ45+CQ46-CQ47</f>
        <v>10956.784883651178</v>
      </c>
      <c r="CR48" s="16">
        <f t="shared" ref="CR48:CX48" si="172">CR39-CR41+CR43+CR45+CR46-CR47</f>
        <v>5892.6123581587481</v>
      </c>
      <c r="CS48" s="16">
        <f t="shared" si="172"/>
        <v>16849.397241809918</v>
      </c>
      <c r="CT48" s="16">
        <f t="shared" si="172"/>
        <v>6187.2429760666828</v>
      </c>
      <c r="CU48" s="16">
        <f t="shared" si="172"/>
        <v>12079.855334225425</v>
      </c>
      <c r="CV48" s="62">
        <f t="shared" si="172"/>
        <v>23036.640217876607</v>
      </c>
      <c r="CW48" s="16">
        <f t="shared" si="172"/>
        <v>6496.6051248700205</v>
      </c>
      <c r="CX48" s="16">
        <f t="shared" si="172"/>
        <v>6821.4353811135152</v>
      </c>
      <c r="CY48" s="16">
        <f>CY39-CY41+CY43+CY45+CY46-CY47</f>
        <v>13318.040505983539</v>
      </c>
      <c r="CZ48" s="16">
        <f t="shared" ref="CZ48:DF48" si="173">CZ39-CZ41+CZ43+CZ45+CZ46-CZ47</f>
        <v>7162.5071501691946</v>
      </c>
      <c r="DA48" s="16">
        <f t="shared" si="173"/>
        <v>20480.547656152718</v>
      </c>
      <c r="DB48" s="16">
        <f t="shared" si="173"/>
        <v>7520.6325076776575</v>
      </c>
      <c r="DC48" s="16">
        <f t="shared" si="173"/>
        <v>14683.139657846856</v>
      </c>
      <c r="DD48" s="62">
        <f t="shared" si="173"/>
        <v>28001.180163830366</v>
      </c>
      <c r="DE48" s="16">
        <f t="shared" si="173"/>
        <v>7896.6641330615439</v>
      </c>
      <c r="DF48" s="16">
        <f t="shared" si="173"/>
        <v>8291.4973397146186</v>
      </c>
      <c r="DG48" s="16">
        <f>DG39-DG41+DG43+DG45+DG46-DG47</f>
        <v>16188.16147277617</v>
      </c>
      <c r="DH48" s="16">
        <f t="shared" ref="DH48:DN48" si="174">DH39-DH41+DH43+DH45+DH46-DH47</f>
        <v>8706.0722067003426</v>
      </c>
      <c r="DI48" s="16">
        <f t="shared" si="174"/>
        <v>24894.233679476522</v>
      </c>
      <c r="DJ48" s="16">
        <f t="shared" si="174"/>
        <v>9141.3758170353649</v>
      </c>
      <c r="DK48" s="16">
        <f t="shared" si="174"/>
        <v>17847.448023735698</v>
      </c>
      <c r="DL48" s="62">
        <f t="shared" si="174"/>
        <v>34035.609496511897</v>
      </c>
      <c r="DM48" s="16">
        <f t="shared" si="174"/>
        <v>9598.4446078871333</v>
      </c>
      <c r="DN48" s="16">
        <f t="shared" si="174"/>
        <v>10078.36683828149</v>
      </c>
      <c r="DO48" s="16">
        <f>DO39-DO41+DO43+DO45+DO46-DO47</f>
        <v>19676.811446168616</v>
      </c>
      <c r="DP48" s="16">
        <f t="shared" ref="DP48:DT48" si="175">DP39-DP41+DP43+DP45+DP46-DP47</f>
        <v>10582.285180195562</v>
      </c>
      <c r="DQ48" s="16">
        <f t="shared" si="175"/>
        <v>30259.096626364189</v>
      </c>
      <c r="DR48" s="16">
        <f t="shared" si="175"/>
        <v>11111.399439205346</v>
      </c>
      <c r="DS48" s="16">
        <f t="shared" si="175"/>
        <v>21693.684619400879</v>
      </c>
      <c r="DT48" s="62">
        <f t="shared" si="175"/>
        <v>41370.496065569532</v>
      </c>
    </row>
    <row r="49" spans="2:124" ht="14.4" x14ac:dyDescent="0.3">
      <c r="B49" s="41" t="s">
        <v>46</v>
      </c>
      <c r="C49" s="42" t="s">
        <v>58</v>
      </c>
      <c r="D49" s="42"/>
      <c r="E49" s="69">
        <f t="shared" ref="E49:AJ49" si="176">IFERROR(E48/E13,"na")</f>
        <v>6.4194043005300266E-2</v>
      </c>
      <c r="F49" s="13">
        <f t="shared" si="176"/>
        <v>9.4138220339839623E-2</v>
      </c>
      <c r="G49" s="13">
        <f t="shared" si="176"/>
        <v>8.0492528444727998E-2</v>
      </c>
      <c r="H49" s="13">
        <f t="shared" si="176"/>
        <v>0.11638870541611628</v>
      </c>
      <c r="I49" s="13">
        <f t="shared" si="176"/>
        <v>9.4847396294193004E-2</v>
      </c>
      <c r="J49" s="13">
        <f t="shared" si="176"/>
        <v>9.8536271129826936E-2</v>
      </c>
      <c r="K49" s="13">
        <f t="shared" si="176"/>
        <v>0.10602408804116716</v>
      </c>
      <c r="L49" s="64">
        <f t="shared" si="176"/>
        <v>9.6161775019658599E-2</v>
      </c>
      <c r="M49" s="69">
        <f t="shared" si="176"/>
        <v>0.14683902439024396</v>
      </c>
      <c r="N49" s="13">
        <f t="shared" si="176"/>
        <v>0.11802191314615143</v>
      </c>
      <c r="O49" s="13">
        <f t="shared" si="176"/>
        <v>0.13159103646603759</v>
      </c>
      <c r="P49" s="13">
        <f t="shared" si="176"/>
        <v>0.11527463651050079</v>
      </c>
      <c r="Q49" s="13">
        <f t="shared" si="176"/>
        <v>0.12567573107806557</v>
      </c>
      <c r="R49" s="13">
        <f t="shared" si="176"/>
        <v>0.16647683374618671</v>
      </c>
      <c r="S49" s="13">
        <f t="shared" si="176"/>
        <v>0.14105530802208957</v>
      </c>
      <c r="T49" s="64">
        <f t="shared" si="176"/>
        <v>0.13664403433605044</v>
      </c>
      <c r="U49" s="69">
        <f t="shared" si="176"/>
        <v>0.12207155539493741</v>
      </c>
      <c r="V49" s="13">
        <f t="shared" si="176"/>
        <v>7.7558291657774933E-2</v>
      </c>
      <c r="W49" s="13">
        <f t="shared" si="176"/>
        <v>0.10166210760519526</v>
      </c>
      <c r="X49" s="13">
        <f t="shared" si="176"/>
        <v>9.6578337139114664E-2</v>
      </c>
      <c r="Y49" s="13">
        <f t="shared" si="176"/>
        <v>0.10001177995052425</v>
      </c>
      <c r="Z49" s="13">
        <f t="shared" si="176"/>
        <v>6.5131256562828213E-2</v>
      </c>
      <c r="AA49" s="13">
        <f t="shared" si="176"/>
        <v>7.9019371785049752E-2</v>
      </c>
      <c r="AB49" s="64">
        <f t="shared" si="176"/>
        <v>8.9861661971199866E-2</v>
      </c>
      <c r="AC49" s="69">
        <f t="shared" si="176"/>
        <v>7.9312805785088453E-2</v>
      </c>
      <c r="AD49" s="13">
        <f t="shared" si="176"/>
        <v>9.7801921973608874E-2</v>
      </c>
      <c r="AE49" s="13">
        <f t="shared" si="176"/>
        <v>8.83647646927158E-2</v>
      </c>
      <c r="AF49" s="13">
        <f t="shared" si="176"/>
        <v>0.10074130977530239</v>
      </c>
      <c r="AG49" s="13">
        <f t="shared" si="176"/>
        <v>9.2864764011552192E-2</v>
      </c>
      <c r="AH49" s="13">
        <f t="shared" si="176"/>
        <v>8.5477258548468493E-2</v>
      </c>
      <c r="AI49" s="13">
        <f t="shared" si="176"/>
        <v>9.2980488560111083E-2</v>
      </c>
      <c r="AJ49" s="64">
        <f t="shared" si="176"/>
        <v>9.0845799419489809E-2</v>
      </c>
      <c r="AK49" s="69">
        <f t="shared" ref="AK49:BP49" si="177">IFERROR(AK48/AK13,"na")</f>
        <v>9.2008730420747503E-2</v>
      </c>
      <c r="AL49" s="13">
        <f t="shared" si="177"/>
        <v>8.3786811779769529E-2</v>
      </c>
      <c r="AM49" s="13">
        <f t="shared" si="177"/>
        <v>8.7834299438395089E-2</v>
      </c>
      <c r="AN49" s="13">
        <f t="shared" si="177"/>
        <v>8.5950764006791192E-2</v>
      </c>
      <c r="AO49" s="13">
        <f t="shared" si="177"/>
        <v>8.7197695130844327E-2</v>
      </c>
      <c r="AP49" s="13">
        <f t="shared" si="177"/>
        <v>3.8827746285389597E-2</v>
      </c>
      <c r="AQ49" s="13">
        <f t="shared" si="177"/>
        <v>6.1055265901981202E-2</v>
      </c>
      <c r="AR49" s="64">
        <f t="shared" si="177"/>
        <v>7.3915249166410166E-2</v>
      </c>
      <c r="AS49" s="69">
        <f t="shared" si="177"/>
        <v>6.6347591056589481E-2</v>
      </c>
      <c r="AT49" s="13">
        <f t="shared" si="177"/>
        <v>3.4163140937249835E-2</v>
      </c>
      <c r="AU49" s="13">
        <f t="shared" si="177"/>
        <v>4.912308489805324E-2</v>
      </c>
      <c r="AV49" s="13">
        <f t="shared" si="177"/>
        <v>5.9427154571241779E-2</v>
      </c>
      <c r="AW49" s="13">
        <f t="shared" si="177"/>
        <v>5.2711228528726534E-2</v>
      </c>
      <c r="AX49" s="13">
        <f t="shared" si="177"/>
        <v>0.1811065174474622</v>
      </c>
      <c r="AY49" s="13">
        <f t="shared" si="177"/>
        <v>0.12544500210925139</v>
      </c>
      <c r="AZ49" s="64">
        <f t="shared" si="177"/>
        <v>8.7087921358907805E-2</v>
      </c>
      <c r="BA49" s="13">
        <f t="shared" si="177"/>
        <v>0.12310651744746219</v>
      </c>
      <c r="BB49" s="13">
        <f t="shared" si="177"/>
        <v>0.12310651744746214</v>
      </c>
      <c r="BC49" s="13">
        <f t="shared" si="177"/>
        <v>0.12310651744746232</v>
      </c>
      <c r="BD49" s="13">
        <f t="shared" si="177"/>
        <v>0.12310651744746216</v>
      </c>
      <c r="BE49" s="13">
        <f t="shared" si="177"/>
        <v>0.12310651744746212</v>
      </c>
      <c r="BF49" s="13">
        <f t="shared" si="177"/>
        <v>0.12310651744746212</v>
      </c>
      <c r="BG49" s="13">
        <f t="shared" si="177"/>
        <v>0.12310651744746226</v>
      </c>
      <c r="BH49" s="64">
        <f t="shared" si="177"/>
        <v>0.12310651744746226</v>
      </c>
      <c r="BI49" s="13">
        <f t="shared" si="177"/>
        <v>0.12310651744746229</v>
      </c>
      <c r="BJ49" s="13">
        <f t="shared" si="177"/>
        <v>0.12310651744746223</v>
      </c>
      <c r="BK49" s="13">
        <f t="shared" si="177"/>
        <v>0.12310651744746234</v>
      </c>
      <c r="BL49" s="13">
        <f t="shared" si="177"/>
        <v>0.12310651744746216</v>
      </c>
      <c r="BM49" s="13">
        <f t="shared" si="177"/>
        <v>0.12310651744746227</v>
      </c>
      <c r="BN49" s="13">
        <f t="shared" si="177"/>
        <v>0.1231065174474622</v>
      </c>
      <c r="BO49" s="13">
        <f t="shared" si="177"/>
        <v>0.1231065174474623</v>
      </c>
      <c r="BP49" s="64">
        <f t="shared" si="177"/>
        <v>0.12310651744746223</v>
      </c>
      <c r="BQ49" s="13">
        <f t="shared" ref="BQ49:CV49" si="178">IFERROR(BQ48/BQ13,"na")</f>
        <v>0.12310651744746218</v>
      </c>
      <c r="BR49" s="13">
        <f t="shared" si="178"/>
        <v>0.12310651744746208</v>
      </c>
      <c r="BS49" s="13">
        <f t="shared" si="178"/>
        <v>0.12310651744746229</v>
      </c>
      <c r="BT49" s="13">
        <f t="shared" si="178"/>
        <v>0.12310651744746223</v>
      </c>
      <c r="BU49" s="13">
        <f t="shared" si="178"/>
        <v>0.12310651744746227</v>
      </c>
      <c r="BV49" s="13">
        <f t="shared" si="178"/>
        <v>0.12310651744746214</v>
      </c>
      <c r="BW49" s="13">
        <f t="shared" si="178"/>
        <v>0.12310651744746232</v>
      </c>
      <c r="BX49" s="64">
        <f t="shared" si="178"/>
        <v>0.12310651744746237</v>
      </c>
      <c r="BY49" s="13">
        <f t="shared" si="178"/>
        <v>0.1231065174474622</v>
      </c>
      <c r="BZ49" s="13">
        <f t="shared" si="178"/>
        <v>0.1231065174474622</v>
      </c>
      <c r="CA49" s="13">
        <f t="shared" si="178"/>
        <v>0.12310651744746214</v>
      </c>
      <c r="CB49" s="13">
        <f t="shared" si="178"/>
        <v>0.1231065174474622</v>
      </c>
      <c r="CC49" s="13">
        <f t="shared" si="178"/>
        <v>0.1231065174474623</v>
      </c>
      <c r="CD49" s="13">
        <f t="shared" si="178"/>
        <v>0.12310651744746218</v>
      </c>
      <c r="CE49" s="13">
        <f t="shared" si="178"/>
        <v>0.12310651744746237</v>
      </c>
      <c r="CF49" s="64">
        <f t="shared" si="178"/>
        <v>0.12310651744746218</v>
      </c>
      <c r="CG49" s="13">
        <f t="shared" si="178"/>
        <v>0.12310651744746216</v>
      </c>
      <c r="CH49" s="13">
        <f t="shared" si="178"/>
        <v>0.12310651744746219</v>
      </c>
      <c r="CI49" s="13">
        <f t="shared" si="178"/>
        <v>0.12310651744746216</v>
      </c>
      <c r="CJ49" s="13">
        <f t="shared" si="178"/>
        <v>0.12310651744746214</v>
      </c>
      <c r="CK49" s="13">
        <f t="shared" si="178"/>
        <v>0.12310651744746212</v>
      </c>
      <c r="CL49" s="13">
        <f t="shared" si="178"/>
        <v>0.12310651744746219</v>
      </c>
      <c r="CM49" s="13">
        <f t="shared" si="178"/>
        <v>0.12310651744746232</v>
      </c>
      <c r="CN49" s="64">
        <f t="shared" si="178"/>
        <v>0.12310651744746222</v>
      </c>
      <c r="CO49" s="13">
        <f t="shared" si="178"/>
        <v>0.12310651744746218</v>
      </c>
      <c r="CP49" s="13">
        <f t="shared" si="178"/>
        <v>0.12310651744746216</v>
      </c>
      <c r="CQ49" s="13">
        <f t="shared" si="178"/>
        <v>0.12310651744746219</v>
      </c>
      <c r="CR49" s="13">
        <f t="shared" si="178"/>
        <v>0.12310651744746227</v>
      </c>
      <c r="CS49" s="13">
        <f t="shared" si="178"/>
        <v>0.12310651744746216</v>
      </c>
      <c r="CT49" s="13">
        <f t="shared" si="178"/>
        <v>0.1231065174474622</v>
      </c>
      <c r="CU49" s="13">
        <f t="shared" si="178"/>
        <v>0.12310651744746219</v>
      </c>
      <c r="CV49" s="64">
        <f t="shared" si="178"/>
        <v>0.1231065174474622</v>
      </c>
      <c r="CW49" s="13">
        <f t="shared" ref="CW49:DT49" si="179">IFERROR(CW48/CW13,"na")</f>
        <v>0.12310651744746226</v>
      </c>
      <c r="CX49" s="13">
        <f t="shared" si="179"/>
        <v>0.12310651744746214</v>
      </c>
      <c r="CY49" s="13">
        <f t="shared" si="179"/>
        <v>0.12310651744746223</v>
      </c>
      <c r="CZ49" s="13">
        <f t="shared" si="179"/>
        <v>0.1231065174474622</v>
      </c>
      <c r="DA49" s="13">
        <f t="shared" si="179"/>
        <v>0.12310651744746212</v>
      </c>
      <c r="DB49" s="13">
        <f t="shared" si="179"/>
        <v>0.12310651744746225</v>
      </c>
      <c r="DC49" s="13">
        <f t="shared" si="179"/>
        <v>0.12310651744746226</v>
      </c>
      <c r="DD49" s="64">
        <f t="shared" si="179"/>
        <v>0.12310651744746212</v>
      </c>
      <c r="DE49" s="13">
        <f t="shared" si="179"/>
        <v>0.12310651744746229</v>
      </c>
      <c r="DF49" s="13">
        <f t="shared" si="179"/>
        <v>0.12310651744746226</v>
      </c>
      <c r="DG49" s="13">
        <f t="shared" si="179"/>
        <v>0.12310651744746232</v>
      </c>
      <c r="DH49" s="13">
        <f t="shared" si="179"/>
        <v>0.12310651744746215</v>
      </c>
      <c r="DI49" s="13">
        <f t="shared" si="179"/>
        <v>0.1231065174474623</v>
      </c>
      <c r="DJ49" s="13">
        <f t="shared" si="179"/>
        <v>0.12310651744746222</v>
      </c>
      <c r="DK49" s="13">
        <f t="shared" si="179"/>
        <v>0.12310651744746212</v>
      </c>
      <c r="DL49" s="64">
        <f t="shared" si="179"/>
        <v>0.1231065174474623</v>
      </c>
      <c r="DM49" s="13">
        <f t="shared" si="179"/>
        <v>0.1231065174474622</v>
      </c>
      <c r="DN49" s="13">
        <f t="shared" si="179"/>
        <v>0.1231065174474622</v>
      </c>
      <c r="DO49" s="13">
        <f t="shared" si="179"/>
        <v>0.12310651744746216</v>
      </c>
      <c r="DP49" s="13">
        <f t="shared" si="179"/>
        <v>0.12310651744746216</v>
      </c>
      <c r="DQ49" s="13">
        <f t="shared" si="179"/>
        <v>0.12310651744746222</v>
      </c>
      <c r="DR49" s="13">
        <f t="shared" si="179"/>
        <v>0.12310651744746223</v>
      </c>
      <c r="DS49" s="13">
        <f t="shared" si="179"/>
        <v>0.12310651744746205</v>
      </c>
      <c r="DT49" s="64">
        <f t="shared" si="179"/>
        <v>0.1231065174474622</v>
      </c>
    </row>
    <row r="50" spans="2:124" s="15" customFormat="1" x14ac:dyDescent="0.25">
      <c r="B50" s="15" t="s">
        <v>202</v>
      </c>
      <c r="C50" s="15" t="s">
        <v>57</v>
      </c>
      <c r="E50" s="66">
        <f t="shared" ref="E50" si="180">E52+E56</f>
        <v>158.4</v>
      </c>
      <c r="F50" s="15">
        <f t="shared" ref="F50" si="181">F52+F56</f>
        <v>202.6</v>
      </c>
      <c r="G50" s="15">
        <f t="shared" ref="G50" si="182">G52+G56</f>
        <v>361</v>
      </c>
      <c r="H50" s="15">
        <f t="shared" ref="H50:AG50" si="183">H52+H56</f>
        <v>314.5</v>
      </c>
      <c r="I50" s="15">
        <f t="shared" ref="I50" si="184">I52+I56</f>
        <v>675.5</v>
      </c>
      <c r="J50" s="15">
        <f t="shared" si="183"/>
        <v>467.8</v>
      </c>
      <c r="K50" s="15">
        <f t="shared" si="183"/>
        <v>782.3</v>
      </c>
      <c r="L50" s="58">
        <f t="shared" si="183"/>
        <v>1143.3</v>
      </c>
      <c r="M50" s="66">
        <f t="shared" si="183"/>
        <v>366.8</v>
      </c>
      <c r="N50" s="15">
        <f t="shared" si="183"/>
        <v>327.7</v>
      </c>
      <c r="O50" s="15">
        <f t="shared" si="183"/>
        <v>694.5</v>
      </c>
      <c r="P50" s="15">
        <f t="shared" si="183"/>
        <v>375.8</v>
      </c>
      <c r="Q50" s="15">
        <f t="shared" si="183"/>
        <v>1070.3</v>
      </c>
      <c r="R50" s="15">
        <f t="shared" si="183"/>
        <v>557</v>
      </c>
      <c r="S50" s="15">
        <f t="shared" si="183"/>
        <v>932.8</v>
      </c>
      <c r="T50" s="58">
        <f t="shared" si="183"/>
        <v>1627.3</v>
      </c>
      <c r="U50" s="66">
        <f t="shared" si="183"/>
        <v>407.8</v>
      </c>
      <c r="V50" s="15">
        <f t="shared" si="183"/>
        <v>194.89999999999998</v>
      </c>
      <c r="W50" s="15">
        <f t="shared" si="183"/>
        <v>602.70000000000005</v>
      </c>
      <c r="X50" s="15">
        <f t="shared" si="183"/>
        <v>272</v>
      </c>
      <c r="Y50" s="15">
        <f t="shared" si="183"/>
        <v>874.7</v>
      </c>
      <c r="Z50" s="15">
        <f t="shared" si="183"/>
        <v>235.60000000000002</v>
      </c>
      <c r="AA50" s="15">
        <f t="shared" si="183"/>
        <v>507.6</v>
      </c>
      <c r="AB50" s="58">
        <f t="shared" si="183"/>
        <v>1110.3000000000002</v>
      </c>
      <c r="AC50" s="66">
        <f t="shared" si="183"/>
        <v>213.4</v>
      </c>
      <c r="AD50" s="15">
        <f t="shared" si="183"/>
        <v>263.3</v>
      </c>
      <c r="AE50" s="15">
        <f t="shared" si="183"/>
        <v>476.7</v>
      </c>
      <c r="AF50" s="15">
        <f t="shared" si="183"/>
        <v>303</v>
      </c>
      <c r="AG50" s="15">
        <f t="shared" si="183"/>
        <v>779.7</v>
      </c>
      <c r="AH50" s="15">
        <f>AH52+AH54+AH56</f>
        <v>237</v>
      </c>
      <c r="AI50" s="15">
        <f t="shared" ref="AI50:AW50" si="185">AI52+AI54+AI56</f>
        <v>563.20000000000005</v>
      </c>
      <c r="AJ50" s="15">
        <f t="shared" si="185"/>
        <v>1039.9000000000001</v>
      </c>
      <c r="AK50" s="15">
        <f t="shared" si="185"/>
        <v>235.79999999999998</v>
      </c>
      <c r="AL50" s="15">
        <f t="shared" si="185"/>
        <v>249.2</v>
      </c>
      <c r="AM50" s="15">
        <f t="shared" si="185"/>
        <v>485.4</v>
      </c>
      <c r="AN50" s="15">
        <f t="shared" si="185"/>
        <v>258.39999999999998</v>
      </c>
      <c r="AO50" s="15">
        <f t="shared" si="185"/>
        <v>743.8</v>
      </c>
      <c r="AP50" s="15">
        <f t="shared" si="185"/>
        <v>173.1</v>
      </c>
      <c r="AQ50" s="15">
        <f t="shared" si="185"/>
        <v>431.5</v>
      </c>
      <c r="AR50" s="15">
        <f t="shared" si="185"/>
        <v>916.89999999999986</v>
      </c>
      <c r="AS50" s="15">
        <f t="shared" si="185"/>
        <v>206.5</v>
      </c>
      <c r="AT50" s="15">
        <f t="shared" si="185"/>
        <v>127.7</v>
      </c>
      <c r="AU50" s="15">
        <f t="shared" si="185"/>
        <v>334.2</v>
      </c>
      <c r="AV50" s="15">
        <f t="shared" si="185"/>
        <v>222.8</v>
      </c>
      <c r="AW50" s="15">
        <f t="shared" si="185"/>
        <v>557</v>
      </c>
      <c r="AX50" s="15">
        <f>AX52+AX54+AX56</f>
        <v>-536.2417557</v>
      </c>
      <c r="AY50" s="15">
        <f>AY52+AY54+AY56</f>
        <v>-313.44175570000004</v>
      </c>
      <c r="AZ50" s="15">
        <f t="shared" ref="AZ50" si="186">AZ52+AZ54+AZ56</f>
        <v>20.758244300000001</v>
      </c>
      <c r="BA50" s="15">
        <f>BA52+BA54+BA56</f>
        <v>-382.73386725</v>
      </c>
      <c r="BB50" s="15">
        <f>BB52+BB54+BB56</f>
        <v>-401.8705606124999</v>
      </c>
      <c r="BC50" s="15">
        <f t="shared" ref="BC50" si="187">BC52+BC54+BC56</f>
        <v>-784.60442786249996</v>
      </c>
      <c r="BD50" s="15">
        <f>BD52+BD54+BD56</f>
        <v>-421.96408864312497</v>
      </c>
      <c r="BE50" s="15">
        <f t="shared" ref="BE50" si="188">BE52+BE56</f>
        <v>-1206.568516505625</v>
      </c>
      <c r="BF50" s="15">
        <f>BF52+BF54+BF56</f>
        <v>-443.06229307528116</v>
      </c>
      <c r="BG50" s="15">
        <f>BG52+BG54+BG56</f>
        <v>-865.02638171840613</v>
      </c>
      <c r="BH50" s="15">
        <f t="shared" ref="BH50" si="189">BH52+BH54+BH56</f>
        <v>-1649.6308095809061</v>
      </c>
      <c r="BI50" s="15">
        <f>BI52+BI54+BI56</f>
        <v>-465.21540772904586</v>
      </c>
      <c r="BJ50" s="15">
        <f>BJ52+BJ54+BJ56</f>
        <v>-488.47617811549787</v>
      </c>
      <c r="BK50" s="15">
        <f t="shared" ref="BK50" si="190">BK52+BK54+BK56</f>
        <v>-953.69158584454374</v>
      </c>
      <c r="BL50" s="15">
        <f>BL52+BL54+BL56</f>
        <v>-512.89998702127252</v>
      </c>
      <c r="BM50" s="15">
        <f t="shared" ref="BM50" si="191">BM52+BM56</f>
        <v>-1466.5915728658163</v>
      </c>
      <c r="BN50" s="15">
        <f>BN52+BN54+BN56</f>
        <v>-538.54498637233633</v>
      </c>
      <c r="BO50" s="15">
        <f>BO52+BO54+BO56</f>
        <v>-1051.444973393609</v>
      </c>
      <c r="BP50" s="15">
        <f t="shared" ref="BP50" si="192">BP52+BP54+BP56</f>
        <v>-2005.1365592381526</v>
      </c>
      <c r="BQ50" s="15">
        <f>BQ52+BQ54+BQ56</f>
        <v>-565.47223569095308</v>
      </c>
      <c r="BR50" s="15">
        <f>BR52+BR54+BR56</f>
        <v>-593.74584747550034</v>
      </c>
      <c r="BS50" s="15">
        <f t="shared" ref="BS50" si="193">BS52+BS54+BS56</f>
        <v>-1159.2180831664534</v>
      </c>
      <c r="BT50" s="15">
        <f>BT52+BT54+BT56</f>
        <v>-623.43313984927613</v>
      </c>
      <c r="BU50" s="15">
        <f t="shared" ref="BU50" si="194">BU52+BU56</f>
        <v>-1782.6512230157298</v>
      </c>
      <c r="BV50" s="15">
        <f>BV52+BV54+BV56</f>
        <v>-654.60479684173936</v>
      </c>
      <c r="BW50" s="15">
        <f>BW52+BW54+BW56</f>
        <v>-1278.0379366910156</v>
      </c>
      <c r="BX50" s="15">
        <f t="shared" ref="BX50" si="195">BX52+BX54+BX56</f>
        <v>-2437.2560198574693</v>
      </c>
      <c r="BY50" s="15">
        <f>BY52+BY54+BY56</f>
        <v>-687.33503668382684</v>
      </c>
      <c r="BZ50" s="15">
        <f>BZ52+BZ54+BZ56</f>
        <v>-721.70178851801813</v>
      </c>
      <c r="CA50" s="15">
        <f t="shared" ref="CA50" si="196">CA52+CA54+CA56</f>
        <v>-1409.036825201845</v>
      </c>
      <c r="CB50" s="15">
        <f>CB52+CB54+CB56</f>
        <v>-757.78687794391897</v>
      </c>
      <c r="CC50" s="15">
        <f t="shared" ref="CC50" si="197">CC52+CC56</f>
        <v>-2166.8237031457638</v>
      </c>
      <c r="CD50" s="15">
        <f>CD52+CD54+CD56</f>
        <v>-795.67622184111497</v>
      </c>
      <c r="CE50" s="15">
        <f>CE52+CE54+CE56</f>
        <v>-1553.463099785034</v>
      </c>
      <c r="CF50" s="15">
        <f t="shared" ref="CF50" si="198">CF52+CF54+CF56</f>
        <v>-2962.4999249868788</v>
      </c>
      <c r="CG50" s="15">
        <f>CG52+CG54+CG56</f>
        <v>-835.46003293317062</v>
      </c>
      <c r="CH50" s="15">
        <f>CH52+CH54+CH56</f>
        <v>-877.23303457982934</v>
      </c>
      <c r="CI50" s="15">
        <f t="shared" ref="CI50" si="199">CI52+CI54+CI56</f>
        <v>-1712.693067513</v>
      </c>
      <c r="CJ50" s="15">
        <f>CJ52+CJ54+CJ56</f>
        <v>-921.09468630882043</v>
      </c>
      <c r="CK50" s="15">
        <f t="shared" ref="CK50" si="200">CK52+CK56</f>
        <v>-2633.7877538218208</v>
      </c>
      <c r="CL50" s="15">
        <f>CL52+CL54+CL56</f>
        <v>-967.14942062426189</v>
      </c>
      <c r="CM50" s="15">
        <f>CM52+CM54+CM56</f>
        <v>-1888.2441069330823</v>
      </c>
      <c r="CN50" s="15">
        <f t="shared" ref="CN50" si="201">CN52+CN54+CN56</f>
        <v>-3600.9371744460823</v>
      </c>
      <c r="CO50" s="15">
        <f>CO52+CO54+CO56</f>
        <v>-1015.5068916554749</v>
      </c>
      <c r="CP50" s="15">
        <f>CP52+CP54+CP56</f>
        <v>-1066.2822362382487</v>
      </c>
      <c r="CQ50" s="15">
        <f t="shared" ref="CQ50" si="202">CQ52+CQ54+CQ56</f>
        <v>-2081.7891278937232</v>
      </c>
      <c r="CR50" s="15">
        <f>CR52+CR54+CR56</f>
        <v>-1119.5963480501621</v>
      </c>
      <c r="CS50" s="15">
        <f t="shared" ref="CS50" si="203">CS52+CS56</f>
        <v>-3201.3854759438855</v>
      </c>
      <c r="CT50" s="15">
        <f>CT52+CT54+CT56</f>
        <v>-1175.5761654526698</v>
      </c>
      <c r="CU50" s="15">
        <f>CU52+CU54+CU56</f>
        <v>-2295.1725135028319</v>
      </c>
      <c r="CV50" s="15">
        <f t="shared" ref="CV50" si="204">CV52+CV54+CV56</f>
        <v>-4376.961641396555</v>
      </c>
      <c r="CW50" s="15">
        <f>CW52+CW54+CW56</f>
        <v>-1234.3549737253038</v>
      </c>
      <c r="CX50" s="15">
        <f>CX52+CX54+CX56</f>
        <v>-1296.0727224115678</v>
      </c>
      <c r="CY50" s="15">
        <f t="shared" ref="CY50" si="205">CY52+CY54+CY56</f>
        <v>-2530.4276961368719</v>
      </c>
      <c r="CZ50" s="15">
        <f>CZ52+CZ54+CZ56</f>
        <v>-1360.8763585321469</v>
      </c>
      <c r="DA50" s="15">
        <f t="shared" ref="DA50" si="206">DA52+DA56</f>
        <v>-3891.3040546690186</v>
      </c>
      <c r="DB50" s="15">
        <f>DB52+DB54+DB56</f>
        <v>-1428.9201764587551</v>
      </c>
      <c r="DC50" s="15">
        <f>DC52+DC54+DC56</f>
        <v>-2789.7965349909018</v>
      </c>
      <c r="DD50" s="15">
        <f t="shared" ref="DD50" si="207">DD52+DD54+DD56</f>
        <v>-5320.2242311277732</v>
      </c>
      <c r="DE50" s="15">
        <f>DE52+DE54+DE56</f>
        <v>-1500.3661852816936</v>
      </c>
      <c r="DF50" s="15">
        <f>DF52+DF54+DF56</f>
        <v>-1575.3844945457777</v>
      </c>
      <c r="DG50" s="15">
        <f t="shared" ref="DG50" si="208">DG52+DG54+DG56</f>
        <v>-3075.7506798274712</v>
      </c>
      <c r="DH50" s="15">
        <f>DH52+DH54+DH56</f>
        <v>-1654.1537192730652</v>
      </c>
      <c r="DI50" s="15">
        <f t="shared" ref="DI50" si="209">DI52+DI56</f>
        <v>-4729.9043991005365</v>
      </c>
      <c r="DJ50" s="15">
        <f>DJ52+DJ54+DJ56</f>
        <v>-1736.8614052367193</v>
      </c>
      <c r="DK50" s="15">
        <f>DK52+DK54+DK56</f>
        <v>-3391.0151245097845</v>
      </c>
      <c r="DL50" s="15">
        <f t="shared" ref="DL50" si="210">DL52+DL54+DL56</f>
        <v>-6466.7658043372558</v>
      </c>
      <c r="DM50" s="15">
        <f>DM52+DM54+DM56</f>
        <v>-1823.7044754985554</v>
      </c>
      <c r="DN50" s="15">
        <f>DN52+DN54+DN56</f>
        <v>-1914.8896992734831</v>
      </c>
      <c r="DO50" s="15">
        <f t="shared" ref="DO50" si="211">DO52+DO54+DO56</f>
        <v>-3738.5941747720385</v>
      </c>
      <c r="DP50" s="15">
        <f>DP52+DP54+DP56</f>
        <v>-2010.6341842371569</v>
      </c>
      <c r="DQ50" s="15">
        <f t="shared" ref="DQ50" si="212">DQ52+DQ56</f>
        <v>-5749.2283590091956</v>
      </c>
      <c r="DR50" s="15">
        <f>DR52+DR54+DR56</f>
        <v>-2111.165893449016</v>
      </c>
      <c r="DS50" s="15">
        <f>DS52+DS54+DS56</f>
        <v>-4121.8000776861727</v>
      </c>
      <c r="DT50" s="15">
        <f t="shared" ref="DT50" si="213">DT52+DT54+DT56</f>
        <v>-7860.3942524582108</v>
      </c>
    </row>
    <row r="51" spans="2:124" s="18" customFormat="1" ht="14.4" x14ac:dyDescent="0.3">
      <c r="B51" s="6" t="s">
        <v>48</v>
      </c>
      <c r="C51" s="12" t="s">
        <v>58</v>
      </c>
      <c r="D51" s="12"/>
      <c r="E51" s="67">
        <f t="shared" ref="E51" si="214">IFERROR(E50/E48,"na")</f>
        <v>0.29791235659206283</v>
      </c>
      <c r="F51" s="12">
        <f t="shared" ref="F51" si="215">IFERROR(F50/F48,"na")</f>
        <v>0.21754536669172139</v>
      </c>
      <c r="G51" s="12">
        <f t="shared" ref="G51" si="216">IFERROR(G50/G48,"na")</f>
        <v>0.24675324675324706</v>
      </c>
      <c r="H51" s="12">
        <f t="shared" ref="H51:AW51" si="217">IFERROR(H50/H48,"na")</f>
        <v>0.22309711286089234</v>
      </c>
      <c r="I51" s="12">
        <f t="shared" ref="I51" si="218">IFERROR(I50/I48,"na")</f>
        <v>0.23514463744908973</v>
      </c>
      <c r="J51" s="12">
        <f t="shared" si="217"/>
        <v>0.2831719128329297</v>
      </c>
      <c r="K51" s="12">
        <f t="shared" si="217"/>
        <v>0.2555116438579873</v>
      </c>
      <c r="L51" s="63">
        <f t="shared" si="217"/>
        <v>0.25267973567308349</v>
      </c>
      <c r="M51" s="67">
        <f t="shared" si="217"/>
        <v>0.24370473722676225</v>
      </c>
      <c r="N51" s="12">
        <f t="shared" si="217"/>
        <v>0.2410622333382372</v>
      </c>
      <c r="O51" s="12">
        <f t="shared" si="217"/>
        <v>0.24245068947460294</v>
      </c>
      <c r="P51" s="12">
        <f t="shared" si="217"/>
        <v>0.2633312311681032</v>
      </c>
      <c r="Q51" s="12">
        <f t="shared" si="217"/>
        <v>0.24939416534625788</v>
      </c>
      <c r="R51" s="12">
        <f t="shared" si="217"/>
        <v>0.26649442610401425</v>
      </c>
      <c r="S51" s="12">
        <f t="shared" si="217"/>
        <v>0.26521096326623439</v>
      </c>
      <c r="T51" s="63">
        <f t="shared" si="217"/>
        <v>0.25499475061504001</v>
      </c>
      <c r="U51" s="67">
        <f t="shared" si="217"/>
        <v>0.26245334019822364</v>
      </c>
      <c r="V51" s="12">
        <f t="shared" si="217"/>
        <v>0.2331618614666823</v>
      </c>
      <c r="W51" s="12">
        <f t="shared" si="217"/>
        <v>0.25220739004895998</v>
      </c>
      <c r="X51" s="12">
        <f t="shared" si="217"/>
        <v>0.24926686217008776</v>
      </c>
      <c r="Y51" s="12">
        <f t="shared" si="217"/>
        <v>0.25128558706081749</v>
      </c>
      <c r="Z51" s="12">
        <f t="shared" si="217"/>
        <v>0.2532244196044709</v>
      </c>
      <c r="AA51" s="12">
        <f t="shared" si="217"/>
        <v>0.25108824693312243</v>
      </c>
      <c r="AB51" s="63">
        <f t="shared" si="217"/>
        <v>0.25169451182191166</v>
      </c>
      <c r="AC51" s="67">
        <f t="shared" si="217"/>
        <v>0.23135299219427577</v>
      </c>
      <c r="AD51" s="12">
        <f t="shared" si="217"/>
        <v>0.24133822181484837</v>
      </c>
      <c r="AE51" s="12">
        <f t="shared" si="217"/>
        <v>0.23676368332174449</v>
      </c>
      <c r="AF51" s="12">
        <f t="shared" si="217"/>
        <v>0.23105078542016183</v>
      </c>
      <c r="AG51" s="12">
        <f t="shared" si="217"/>
        <v>0.23451034648700686</v>
      </c>
      <c r="AH51" s="12">
        <f t="shared" si="217"/>
        <v>0.20592579720218973</v>
      </c>
      <c r="AI51" s="12">
        <f t="shared" si="217"/>
        <v>0.22872923689233593</v>
      </c>
      <c r="AJ51" s="63">
        <f t="shared" si="217"/>
        <v>0.23234354402663249</v>
      </c>
      <c r="AK51" s="67">
        <f t="shared" si="217"/>
        <v>0.23502441941592764</v>
      </c>
      <c r="AL51" s="12">
        <f t="shared" si="217"/>
        <v>0.26445930170858539</v>
      </c>
      <c r="AM51" s="12">
        <f t="shared" si="217"/>
        <v>0.24948601973684187</v>
      </c>
      <c r="AN51" s="12">
        <f t="shared" si="217"/>
        <v>0.26584362139917689</v>
      </c>
      <c r="AO51" s="12">
        <f t="shared" si="217"/>
        <v>0.25493556347683038</v>
      </c>
      <c r="AP51" s="12">
        <f t="shared" si="217"/>
        <v>0.35197234648230863</v>
      </c>
      <c r="AQ51" s="12">
        <f t="shared" si="217"/>
        <v>0.29478070774696014</v>
      </c>
      <c r="AR51" s="63">
        <f t="shared" si="217"/>
        <v>0.2689329500791926</v>
      </c>
      <c r="AS51" s="67">
        <f t="shared" si="217"/>
        <v>0.24104120462238815</v>
      </c>
      <c r="AT51" s="12">
        <f t="shared" si="217"/>
        <v>0.25142744634770647</v>
      </c>
      <c r="AU51" s="12">
        <f t="shared" si="217"/>
        <v>0.24490693243441294</v>
      </c>
      <c r="AV51" s="12">
        <f t="shared" si="217"/>
        <v>0.25260770975056712</v>
      </c>
      <c r="AW51" s="12">
        <f t="shared" si="217"/>
        <v>0.24793020564408436</v>
      </c>
      <c r="AX51" s="21">
        <v>0.15</v>
      </c>
      <c r="AY51" s="12"/>
      <c r="AZ51" s="63">
        <f t="shared" ref="AZ51" si="219">IFERROR(AZ50/AZ48,"na")</f>
        <v>4.0951965509736492E-3</v>
      </c>
      <c r="BA51" s="21">
        <v>0.15</v>
      </c>
      <c r="BB51" s="21">
        <v>0.15</v>
      </c>
      <c r="BC51" s="12">
        <f t="shared" ref="BC51" si="220">IFERROR(BC50/BC48,"na")</f>
        <v>-0.18999999999999978</v>
      </c>
      <c r="BD51" s="21">
        <v>0.15</v>
      </c>
      <c r="BE51" s="12">
        <f t="shared" ref="BE51" si="221">IFERROR(BE50/BE48,"na")</f>
        <v>-0.19000000000000009</v>
      </c>
      <c r="BF51" s="21">
        <v>0.15</v>
      </c>
      <c r="BG51" s="12"/>
      <c r="BH51" s="63">
        <f t="shared" ref="BH51" si="222">IFERROR(BH50/BH48,"na")</f>
        <v>-0.18999999999999986</v>
      </c>
      <c r="BI51" s="21">
        <v>0.15</v>
      </c>
      <c r="BJ51" s="21">
        <v>0.15</v>
      </c>
      <c r="BK51" s="12">
        <f t="shared" ref="BK51" si="223">IFERROR(BK50/BK48,"na")</f>
        <v>-0.18999999999999989</v>
      </c>
      <c r="BL51" s="21">
        <v>0.15</v>
      </c>
      <c r="BM51" s="12">
        <f t="shared" ref="BM51" si="224">IFERROR(BM50/BM48,"na")</f>
        <v>-0.18999999999999995</v>
      </c>
      <c r="BN51" s="21">
        <v>0.15</v>
      </c>
      <c r="BO51" s="12"/>
      <c r="BP51" s="63">
        <f t="shared" ref="BP51" si="225">IFERROR(BP50/BP48,"na")</f>
        <v>-0.18999999999999997</v>
      </c>
      <c r="BQ51" s="21">
        <v>0.15</v>
      </c>
      <c r="BR51" s="21">
        <v>0.15</v>
      </c>
      <c r="BS51" s="12">
        <f t="shared" ref="BS51" si="226">IFERROR(BS50/BS48,"na")</f>
        <v>-0.18999999999999978</v>
      </c>
      <c r="BT51" s="21">
        <v>0.15</v>
      </c>
      <c r="BU51" s="12">
        <f t="shared" ref="BU51" si="227">IFERROR(BU50/BU48,"na")</f>
        <v>-0.18999999999999989</v>
      </c>
      <c r="BV51" s="21">
        <v>0.15</v>
      </c>
      <c r="BW51" s="12"/>
      <c r="BX51" s="63">
        <f t="shared" ref="BX51" si="228">IFERROR(BX50/BX48,"na")</f>
        <v>-0.18999999999999972</v>
      </c>
      <c r="BY51" s="21">
        <v>0.15</v>
      </c>
      <c r="BZ51" s="21">
        <v>0.15</v>
      </c>
      <c r="CA51" s="12">
        <f t="shared" ref="CA51" si="229">IFERROR(CA50/CA48,"na")</f>
        <v>-0.19000000000000011</v>
      </c>
      <c r="CB51" s="21">
        <v>0.15</v>
      </c>
      <c r="CC51" s="12">
        <f t="shared" ref="CC51" si="230">IFERROR(CC50/CC48,"na")</f>
        <v>-0.18999999999999984</v>
      </c>
      <c r="CD51" s="21">
        <v>0.15</v>
      </c>
      <c r="CE51" s="12"/>
      <c r="CF51" s="63">
        <f t="shared" ref="CF51" si="231">IFERROR(CF50/CF48,"na")</f>
        <v>-0.19000000000000003</v>
      </c>
      <c r="CG51" s="21">
        <v>0.15</v>
      </c>
      <c r="CH51" s="21">
        <v>0.15</v>
      </c>
      <c r="CI51" s="12">
        <f t="shared" ref="CI51" si="232">IFERROR(CI50/CI48,"na")</f>
        <v>-0.19000000000000003</v>
      </c>
      <c r="CJ51" s="21">
        <v>0.15</v>
      </c>
      <c r="CK51" s="12">
        <f t="shared" ref="CK51" si="233">IFERROR(CK50/CK48,"na")</f>
        <v>-0.19000000000000014</v>
      </c>
      <c r="CL51" s="21">
        <v>0.15</v>
      </c>
      <c r="CM51" s="12"/>
      <c r="CN51" s="63">
        <f t="shared" ref="CN51" si="234">IFERROR(CN50/CN48,"na")</f>
        <v>-0.18999999999999992</v>
      </c>
      <c r="CO51" s="21">
        <v>0.15</v>
      </c>
      <c r="CP51" s="21">
        <v>0.15</v>
      </c>
      <c r="CQ51" s="12">
        <f t="shared" ref="CQ51" si="235">IFERROR(CQ50/CQ48,"na")</f>
        <v>-0.18999999999999992</v>
      </c>
      <c r="CR51" s="21">
        <v>0.15</v>
      </c>
      <c r="CS51" s="12">
        <f t="shared" ref="CS51" si="236">IFERROR(CS50/CS48,"na")</f>
        <v>-0.19000000000000006</v>
      </c>
      <c r="CT51" s="21">
        <v>0.15</v>
      </c>
      <c r="CU51" s="12"/>
      <c r="CV51" s="63">
        <f t="shared" ref="CV51" si="237">IFERROR(CV50/CV48,"na")</f>
        <v>-0.18999999999999997</v>
      </c>
      <c r="CW51" s="21">
        <v>0.15</v>
      </c>
      <c r="CX51" s="21">
        <v>0.15</v>
      </c>
      <c r="CY51" s="12">
        <f t="shared" ref="CY51" si="238">IFERROR(CY50/CY48,"na")</f>
        <v>-0.18999999999999995</v>
      </c>
      <c r="CZ51" s="21">
        <v>0.15</v>
      </c>
      <c r="DA51" s="12">
        <f t="shared" ref="DA51" si="239">IFERROR(DA50/DA48,"na")</f>
        <v>-0.19000000000000011</v>
      </c>
      <c r="DB51" s="21">
        <v>0.15</v>
      </c>
      <c r="DC51" s="12"/>
      <c r="DD51" s="63">
        <f t="shared" ref="DD51" si="240">IFERROR(DD50/DD48,"na")</f>
        <v>-0.19000000000000014</v>
      </c>
      <c r="DE51" s="21">
        <v>0.15</v>
      </c>
      <c r="DF51" s="21">
        <v>0.15</v>
      </c>
      <c r="DG51" s="12">
        <f t="shared" ref="DG51" si="241">IFERROR(DG50/DG48,"na")</f>
        <v>-0.18999999999999995</v>
      </c>
      <c r="DH51" s="21">
        <v>0.15</v>
      </c>
      <c r="DI51" s="12">
        <f t="shared" ref="DI51" si="242">IFERROR(DI50/DI48,"na")</f>
        <v>-0.18999999999999989</v>
      </c>
      <c r="DJ51" s="21">
        <v>0.15</v>
      </c>
      <c r="DK51" s="12"/>
      <c r="DL51" s="63">
        <f t="shared" ref="DL51" si="243">IFERROR(DL50/DL48,"na")</f>
        <v>-0.18999999999999986</v>
      </c>
      <c r="DM51" s="21">
        <v>0.15</v>
      </c>
      <c r="DN51" s="21">
        <v>0.15</v>
      </c>
      <c r="DO51" s="12">
        <f t="shared" ref="DO51" si="244">IFERROR(DO50/DO48,"na")</f>
        <v>-0.19000000000000006</v>
      </c>
      <c r="DP51" s="21">
        <v>0.15</v>
      </c>
      <c r="DQ51" s="12">
        <f t="shared" ref="DQ51" si="245">IFERROR(DQ50/DQ48,"na")</f>
        <v>-0.18999999999999997</v>
      </c>
      <c r="DR51" s="21">
        <v>0.15</v>
      </c>
      <c r="DS51" s="12"/>
      <c r="DT51" s="63">
        <f t="shared" ref="DT51" si="246">IFERROR(DT50/DT48,"na")</f>
        <v>-0.19</v>
      </c>
    </row>
    <row r="52" spans="2:124" s="15" customFormat="1" x14ac:dyDescent="0.25">
      <c r="B52" s="80" t="s">
        <v>203</v>
      </c>
      <c r="C52" s="15" t="s">
        <v>57</v>
      </c>
      <c r="E52" s="66">
        <v>152</v>
      </c>
      <c r="F52" s="15">
        <v>255</v>
      </c>
      <c r="G52" s="15">
        <f>E52+F52</f>
        <v>407</v>
      </c>
      <c r="H52" s="15">
        <v>362</v>
      </c>
      <c r="I52" s="15">
        <f>E52+F52+H52</f>
        <v>769</v>
      </c>
      <c r="J52" s="15">
        <v>456</v>
      </c>
      <c r="K52" s="15">
        <f>H52+J52</f>
        <v>818</v>
      </c>
      <c r="L52" s="58">
        <f>E52+F52+H52+J52</f>
        <v>1225</v>
      </c>
      <c r="M52" s="66">
        <v>380</v>
      </c>
      <c r="N52" s="15">
        <v>340</v>
      </c>
      <c r="O52" s="15">
        <f>M52+N52</f>
        <v>720</v>
      </c>
      <c r="P52" s="15">
        <v>361</v>
      </c>
      <c r="Q52" s="15">
        <f>M52+N52+P52</f>
        <v>1081</v>
      </c>
      <c r="R52" s="15">
        <v>529</v>
      </c>
      <c r="S52" s="15">
        <f>P52+R52</f>
        <v>890</v>
      </c>
      <c r="T52" s="58">
        <f>M52+N52+P52+R52</f>
        <v>1610</v>
      </c>
      <c r="U52" s="66">
        <v>411</v>
      </c>
      <c r="V52" s="15">
        <v>177.2</v>
      </c>
      <c r="W52" s="15">
        <f>U52+V52</f>
        <v>588.20000000000005</v>
      </c>
      <c r="X52" s="15">
        <v>240.4</v>
      </c>
      <c r="Y52" s="15">
        <f>U52+V52+X52</f>
        <v>828.6</v>
      </c>
      <c r="Z52" s="15">
        <v>163.80000000000001</v>
      </c>
      <c r="AA52" s="15">
        <f>X52+Z52</f>
        <v>404.20000000000005</v>
      </c>
      <c r="AB52" s="58">
        <f>U52+V52+X52+Z52</f>
        <v>992.40000000000009</v>
      </c>
      <c r="AC52" s="66">
        <v>205</v>
      </c>
      <c r="AD52" s="15">
        <v>203</v>
      </c>
      <c r="AE52" s="15">
        <f>AC52+AD52</f>
        <v>408</v>
      </c>
      <c r="AF52" s="15">
        <v>264</v>
      </c>
      <c r="AG52" s="15">
        <f>AC52+AD52+AF52</f>
        <v>672</v>
      </c>
      <c r="AH52" s="15">
        <v>222</v>
      </c>
      <c r="AI52" s="15">
        <f>AF52+AH52</f>
        <v>486</v>
      </c>
      <c r="AJ52" s="58">
        <f>AC52+AD52+AF52+AH52</f>
        <v>894</v>
      </c>
      <c r="AK52" s="66">
        <v>235.5</v>
      </c>
      <c r="AL52" s="15">
        <v>216.4</v>
      </c>
      <c r="AM52" s="15">
        <f>AK52+AL52</f>
        <v>451.9</v>
      </c>
      <c r="AN52" s="15">
        <v>292</v>
      </c>
      <c r="AO52" s="15">
        <f>AK52+AL52+AN52</f>
        <v>743.9</v>
      </c>
      <c r="AP52" s="15">
        <v>103.8</v>
      </c>
      <c r="AQ52" s="15">
        <f>AN52+AP52</f>
        <v>395.8</v>
      </c>
      <c r="AR52" s="58">
        <f>AK52+AL52+AN52+AP52</f>
        <v>847.69999999999993</v>
      </c>
      <c r="AS52" s="66">
        <v>191.9</v>
      </c>
      <c r="AT52" s="15">
        <v>112</v>
      </c>
      <c r="AU52" s="15">
        <f>AS52+AT52</f>
        <v>303.89999999999998</v>
      </c>
      <c r="AV52" s="15">
        <v>197</v>
      </c>
      <c r="AW52" s="15">
        <f>AS52+AT52+AV52</f>
        <v>500.9</v>
      </c>
      <c r="AX52" s="15">
        <f>IFERROR(AX48*AX53,"na")</f>
        <v>28.2232503</v>
      </c>
      <c r="AY52" s="15">
        <f>AV52+AX52</f>
        <v>225.22325029999999</v>
      </c>
      <c r="AZ52" s="58">
        <f>AS52+AT52+AV52+AX52</f>
        <v>529.1232503</v>
      </c>
      <c r="BA52" s="15">
        <f>IFERROR(BA48*BA53,"na")</f>
        <v>20.143887750000001</v>
      </c>
      <c r="BB52" s="15">
        <f>IFERROR(BB48*BB53,"na")</f>
        <v>21.151082137499994</v>
      </c>
      <c r="BC52" s="15">
        <f>BA52+BB52</f>
        <v>41.294969887499995</v>
      </c>
      <c r="BD52" s="15">
        <f>IFERROR(BD48*BD53,"na")</f>
        <v>22.208636244374997</v>
      </c>
      <c r="BE52" s="15">
        <f>BA52+BB52+BD52</f>
        <v>63.503606131874989</v>
      </c>
      <c r="BF52" s="15">
        <f>IFERROR(BF48*BF53,"na")</f>
        <v>23.319068056593743</v>
      </c>
      <c r="BG52" s="15">
        <f>BD52+BF52</f>
        <v>45.527704300968736</v>
      </c>
      <c r="BH52" s="58">
        <f>BA52+BB52+BD52+BF52</f>
        <v>86.822674188468739</v>
      </c>
      <c r="BI52" s="15">
        <f>IFERROR(BI48*BI53,"na")</f>
        <v>24.485021459423464</v>
      </c>
      <c r="BJ52" s="15">
        <f>IFERROR(BJ48*BJ53,"na")</f>
        <v>25.709272532394625</v>
      </c>
      <c r="BK52" s="15">
        <f>BI52+BJ52</f>
        <v>50.194293991818085</v>
      </c>
      <c r="BL52" s="15">
        <f>IFERROR(BL48*BL53,"na")</f>
        <v>26.994736159014341</v>
      </c>
      <c r="BM52" s="15">
        <f>BI52+BJ52+BL52</f>
        <v>77.189030150832423</v>
      </c>
      <c r="BN52" s="15">
        <f>IFERROR(BN48*BN53,"na")</f>
        <v>28.344472966965068</v>
      </c>
      <c r="BO52" s="15">
        <f>BL52+BN52</f>
        <v>55.339209125979409</v>
      </c>
      <c r="BP52" s="58">
        <f>BI52+BJ52+BL52+BN52</f>
        <v>105.53350311779749</v>
      </c>
      <c r="BQ52" s="15">
        <f>IFERROR(BQ48*BQ53,"na")</f>
        <v>29.761696615313319</v>
      </c>
      <c r="BR52" s="15">
        <f>IFERROR(BR48*BR53,"na")</f>
        <v>31.249781446078959</v>
      </c>
      <c r="BS52" s="15">
        <f>BQ52+BR52</f>
        <v>61.011478061392282</v>
      </c>
      <c r="BT52" s="15">
        <f>IFERROR(BT48*BT53,"na")</f>
        <v>32.812270518382952</v>
      </c>
      <c r="BU52" s="15">
        <f>BQ52+BR52+BT52</f>
        <v>93.823748579775241</v>
      </c>
      <c r="BV52" s="15">
        <f>IFERROR(BV48*BV53,"na")</f>
        <v>34.452884044302074</v>
      </c>
      <c r="BW52" s="15">
        <f>BT52+BV52</f>
        <v>67.265154562685026</v>
      </c>
      <c r="BX52" s="58">
        <f>BQ52+BR52+BT52+BV52</f>
        <v>128.27663262407731</v>
      </c>
      <c r="BY52" s="15">
        <f>IFERROR(BY48*BY53,"na")</f>
        <v>36.175528246517196</v>
      </c>
      <c r="BZ52" s="15">
        <f>IFERROR(BZ48*BZ53,"na")</f>
        <v>37.984304658843058</v>
      </c>
      <c r="CA52" s="15">
        <f>BY52+BZ52</f>
        <v>74.159832905360247</v>
      </c>
      <c r="CB52" s="15">
        <f>IFERROR(CB48*CB53,"na")</f>
        <v>39.883519891785213</v>
      </c>
      <c r="CC52" s="15">
        <f>BY52+BZ52+CB52</f>
        <v>114.04335279714546</v>
      </c>
      <c r="CD52" s="15">
        <f>IFERROR(CD48*CD53,"na")</f>
        <v>41.877695886374468</v>
      </c>
      <c r="CE52" s="15">
        <f>CB52+CD52</f>
        <v>81.761215778159681</v>
      </c>
      <c r="CF52" s="58">
        <f>BY52+BZ52+CB52+CD52</f>
        <v>155.92104868351993</v>
      </c>
      <c r="CG52" s="15">
        <f>IFERROR(CG48*CG53,"na")</f>
        <v>43.971580680693187</v>
      </c>
      <c r="CH52" s="15">
        <f>IFERROR(CH48*CH53,"na")</f>
        <v>46.170159714727859</v>
      </c>
      <c r="CI52" s="15">
        <f>CG52+CH52</f>
        <v>90.141740395421039</v>
      </c>
      <c r="CJ52" s="15">
        <f>IFERROR(CJ48*CJ53,"na")</f>
        <v>48.478667700464229</v>
      </c>
      <c r="CK52" s="15">
        <f>CG52+CH52+CJ52</f>
        <v>138.62040809588527</v>
      </c>
      <c r="CL52" s="15">
        <f>IFERROR(CL48*CL53,"na")</f>
        <v>50.902601085487468</v>
      </c>
      <c r="CM52" s="15">
        <f>CJ52+CL52</f>
        <v>99.381268785951704</v>
      </c>
      <c r="CN52" s="58">
        <f>CG52+CH52+CJ52+CL52</f>
        <v>189.52300918137274</v>
      </c>
      <c r="CO52" s="15">
        <f>IFERROR(CO48*CO53,"na")</f>
        <v>53.447731139761835</v>
      </c>
      <c r="CP52" s="15">
        <f>IFERROR(CP48*CP53,"na")</f>
        <v>56.120117696749929</v>
      </c>
      <c r="CQ52" s="15">
        <f>CO52+CP52</f>
        <v>109.56784883651176</v>
      </c>
      <c r="CR52" s="15">
        <f>IFERROR(CR48*CR53,"na")</f>
        <v>58.926123581587483</v>
      </c>
      <c r="CS52" s="15">
        <f>CO52+CP52+CR52</f>
        <v>168.49397241809925</v>
      </c>
      <c r="CT52" s="15">
        <f>IFERROR(CT48*CT53,"na")</f>
        <v>61.872429760666826</v>
      </c>
      <c r="CU52" s="15">
        <f>CR52+CT52</f>
        <v>120.79855334225431</v>
      </c>
      <c r="CV52" s="58">
        <f>CO52+CP52+CR52+CT52</f>
        <v>230.36640217876607</v>
      </c>
      <c r="CW52" s="15">
        <f>IFERROR(CW48*CW53,"na")</f>
        <v>64.966051248700211</v>
      </c>
      <c r="CX52" s="15">
        <f>IFERROR(CX48*CX53,"na")</f>
        <v>68.214353811135155</v>
      </c>
      <c r="CY52" s="15">
        <f>CW52+CX52</f>
        <v>133.18040505983538</v>
      </c>
      <c r="CZ52" s="15">
        <f>IFERROR(CZ48*CZ53,"na")</f>
        <v>71.625071501691949</v>
      </c>
      <c r="DA52" s="15">
        <f>CW52+CX52+CZ52</f>
        <v>204.80547656152731</v>
      </c>
      <c r="DB52" s="15">
        <f>IFERROR(DB48*DB53,"na")</f>
        <v>75.206325076776579</v>
      </c>
      <c r="DC52" s="15">
        <f>CZ52+DB52</f>
        <v>146.83139657846851</v>
      </c>
      <c r="DD52" s="58">
        <f>CW52+CX52+CZ52+DB52</f>
        <v>280.01180163830389</v>
      </c>
      <c r="DE52" s="15">
        <f>IFERROR(DE48*DE53,"na")</f>
        <v>78.966641330615445</v>
      </c>
      <c r="DF52" s="15">
        <f>IFERROR(DF48*DF53,"na")</f>
        <v>82.914973397146184</v>
      </c>
      <c r="DG52" s="15">
        <f>DE52+DF52</f>
        <v>161.88161472776164</v>
      </c>
      <c r="DH52" s="15">
        <f>IFERROR(DH48*DH53,"na")</f>
        <v>87.060722067003425</v>
      </c>
      <c r="DI52" s="15">
        <f>DE52+DF52+DH52</f>
        <v>248.94233679476508</v>
      </c>
      <c r="DJ52" s="15">
        <f>IFERROR(DJ48*DJ53,"na")</f>
        <v>91.413758170353645</v>
      </c>
      <c r="DK52" s="15">
        <f>DH52+DJ52</f>
        <v>178.47448023735706</v>
      </c>
      <c r="DL52" s="58">
        <f>DE52+DF52+DH52+DJ52</f>
        <v>340.3560949651187</v>
      </c>
      <c r="DM52" s="15">
        <f>IFERROR(DM48*DM53,"na")</f>
        <v>95.984446078871329</v>
      </c>
      <c r="DN52" s="15">
        <f>IFERROR(DN48*DN53,"na")</f>
        <v>100.78366838281491</v>
      </c>
      <c r="DO52" s="15">
        <f>DM52+DN52</f>
        <v>196.76811446168625</v>
      </c>
      <c r="DP52" s="15">
        <f>IFERROR(DP48*DP53,"na")</f>
        <v>105.82285180195562</v>
      </c>
      <c r="DQ52" s="15">
        <f>DM52+DN52+DP52</f>
        <v>302.59096626364186</v>
      </c>
      <c r="DR52" s="15">
        <f>IFERROR(DR48*DR53,"na")</f>
        <v>111.11399439205347</v>
      </c>
      <c r="DS52" s="15">
        <f>DP52+DR52</f>
        <v>216.93684619400909</v>
      </c>
      <c r="DT52" s="58">
        <f>DM52+DN52+DP52+DR52</f>
        <v>413.70496065569534</v>
      </c>
    </row>
    <row r="53" spans="2:124" s="18" customFormat="1" ht="14.4" x14ac:dyDescent="0.3">
      <c r="B53" s="6" t="s">
        <v>48</v>
      </c>
      <c r="C53" s="12" t="s">
        <v>58</v>
      </c>
      <c r="D53" s="12"/>
      <c r="E53" s="67">
        <f t="shared" ref="E53" si="247">IFERROR(E52/E48,"na")</f>
        <v>0.28587549369945425</v>
      </c>
      <c r="F53" s="12">
        <f t="shared" ref="F53" si="248">IFERROR(F52/F48,"na")</f>
        <v>0.27381080210458519</v>
      </c>
      <c r="G53" s="12">
        <f t="shared" ref="G53" si="249">IFERROR(G52/G48,"na")</f>
        <v>0.27819548872180488</v>
      </c>
      <c r="H53" s="12">
        <f t="shared" ref="H53:AW53" si="250">IFERROR(H52/H48,"na")</f>
        <v>0.25679222529616225</v>
      </c>
      <c r="I53" s="12">
        <f t="shared" ref="I53" si="251">IFERROR(I52/I48,"na")</f>
        <v>0.26769241480140638</v>
      </c>
      <c r="J53" s="12">
        <f t="shared" si="250"/>
        <v>0.27602905569007252</v>
      </c>
      <c r="K53" s="12">
        <f t="shared" si="250"/>
        <v>0.26717183264199623</v>
      </c>
      <c r="L53" s="63">
        <f t="shared" si="250"/>
        <v>0.27073618140429223</v>
      </c>
      <c r="M53" s="67">
        <f t="shared" si="250"/>
        <v>0.25247491861005905</v>
      </c>
      <c r="N53" s="12">
        <f t="shared" si="250"/>
        <v>0.25011034279829308</v>
      </c>
      <c r="O53" s="12">
        <f t="shared" si="250"/>
        <v>0.25135276662593825</v>
      </c>
      <c r="P53" s="12">
        <f t="shared" si="250"/>
        <v>0.25296054936584683</v>
      </c>
      <c r="Q53" s="12">
        <f t="shared" si="250"/>
        <v>0.25188740795973541</v>
      </c>
      <c r="R53" s="12">
        <f t="shared" si="250"/>
        <v>0.25309793789770829</v>
      </c>
      <c r="S53" s="12">
        <f t="shared" si="250"/>
        <v>0.25304219265324679</v>
      </c>
      <c r="T53" s="63">
        <f t="shared" si="250"/>
        <v>0.25228387420279874</v>
      </c>
      <c r="U53" s="67">
        <f t="shared" si="250"/>
        <v>0.26451280731110816</v>
      </c>
      <c r="V53" s="12">
        <f t="shared" si="250"/>
        <v>0.21198707979423348</v>
      </c>
      <c r="W53" s="12">
        <f t="shared" si="250"/>
        <v>0.24613968280537291</v>
      </c>
      <c r="X53" s="12">
        <f t="shared" si="250"/>
        <v>0.22030791788856285</v>
      </c>
      <c r="Y53" s="12">
        <f t="shared" si="250"/>
        <v>0.23804188571921045</v>
      </c>
      <c r="Z53" s="12">
        <f t="shared" si="250"/>
        <v>0.17605331040412706</v>
      </c>
      <c r="AA53" s="12">
        <f t="shared" si="250"/>
        <v>0.1999406410763753</v>
      </c>
      <c r="AB53" s="63">
        <f t="shared" si="250"/>
        <v>0.2249676965973747</v>
      </c>
      <c r="AC53" s="67">
        <f t="shared" si="250"/>
        <v>0.22224631396357325</v>
      </c>
      <c r="AD53" s="12">
        <f t="shared" si="250"/>
        <v>0.18606782768102628</v>
      </c>
      <c r="AE53" s="12">
        <f t="shared" si="250"/>
        <v>0.20264229661269509</v>
      </c>
      <c r="AF53" s="12">
        <f t="shared" si="250"/>
        <v>0.20131157541558656</v>
      </c>
      <c r="AG53" s="12">
        <f t="shared" si="250"/>
        <v>0.20211742059672771</v>
      </c>
      <c r="AH53" s="12">
        <f t="shared" si="250"/>
        <v>0.19289251889825368</v>
      </c>
      <c r="AI53" s="12">
        <f t="shared" si="250"/>
        <v>0.19737643666490634</v>
      </c>
      <c r="AJ53" s="63">
        <f t="shared" si="250"/>
        <v>0.19974529123935902</v>
      </c>
      <c r="AK53" s="67">
        <f t="shared" si="250"/>
        <v>0.2347254061596733</v>
      </c>
      <c r="AL53" s="12">
        <f t="shared" si="250"/>
        <v>0.22965085429268811</v>
      </c>
      <c r="AM53" s="12">
        <f t="shared" si="250"/>
        <v>0.23226768092105241</v>
      </c>
      <c r="AN53" s="12">
        <f t="shared" si="250"/>
        <v>0.30041152263374477</v>
      </c>
      <c r="AO53" s="12">
        <f t="shared" si="250"/>
        <v>0.25496983822319724</v>
      </c>
      <c r="AP53" s="12">
        <f t="shared" si="250"/>
        <v>0.2110614070760464</v>
      </c>
      <c r="AQ53" s="12">
        <f t="shared" si="250"/>
        <v>0.27039213007241442</v>
      </c>
      <c r="AR53" s="63">
        <f t="shared" si="250"/>
        <v>0.24863612365812146</v>
      </c>
      <c r="AS53" s="67">
        <f t="shared" si="250"/>
        <v>0.2239990661841951</v>
      </c>
      <c r="AT53" s="12">
        <f t="shared" si="250"/>
        <v>0.22051584957668852</v>
      </c>
      <c r="AU53" s="12">
        <f t="shared" si="250"/>
        <v>0.22270262347940781</v>
      </c>
      <c r="AV53" s="12">
        <f t="shared" si="250"/>
        <v>0.22335600907029499</v>
      </c>
      <c r="AW53" s="12">
        <f t="shared" si="250"/>
        <v>0.22295913825336058</v>
      </c>
      <c r="AX53" s="21">
        <v>0.01</v>
      </c>
      <c r="AY53" s="12"/>
      <c r="AZ53" s="63">
        <f t="shared" ref="AZ53" si="252">IFERROR(AZ52/AZ48,"na")</f>
        <v>0.10438569266036274</v>
      </c>
      <c r="BA53" s="21">
        <v>0.01</v>
      </c>
      <c r="BB53" s="21">
        <v>0.01</v>
      </c>
      <c r="BC53" s="12">
        <f t="shared" ref="BC53" si="253">IFERROR(BC52/BC48,"na")</f>
        <v>9.9999999999999881E-3</v>
      </c>
      <c r="BD53" s="21">
        <v>0.01</v>
      </c>
      <c r="BE53" s="12">
        <f t="shared" ref="BE53" si="254">IFERROR(BE52/BE48,"na")</f>
        <v>1.0000000000000004E-2</v>
      </c>
      <c r="BF53" s="21">
        <v>0.01</v>
      </c>
      <c r="BG53" s="12"/>
      <c r="BH53" s="63">
        <f t="shared" ref="BH53" si="255">IFERROR(BH52/BH48,"na")</f>
        <v>9.9999999999999915E-3</v>
      </c>
      <c r="BI53" s="21">
        <v>0.01</v>
      </c>
      <c r="BJ53" s="21">
        <v>0.01</v>
      </c>
      <c r="BK53" s="12">
        <f t="shared" ref="BK53" si="256">IFERROR(BK52/BK48,"na")</f>
        <v>9.9999999999999933E-3</v>
      </c>
      <c r="BL53" s="21">
        <v>0.01</v>
      </c>
      <c r="BM53" s="12">
        <f t="shared" ref="BM53" si="257">IFERROR(BM52/BM48,"na")</f>
        <v>9.999999999999995E-3</v>
      </c>
      <c r="BN53" s="21">
        <v>0.01</v>
      </c>
      <c r="BO53" s="12"/>
      <c r="BP53" s="63">
        <f t="shared" ref="BP53" si="258">IFERROR(BP52/BP48,"na")</f>
        <v>9.9999999999999985E-3</v>
      </c>
      <c r="BQ53" s="21">
        <v>0.01</v>
      </c>
      <c r="BR53" s="21">
        <v>0.01</v>
      </c>
      <c r="BS53" s="12">
        <f t="shared" ref="BS53" si="259">IFERROR(BS52/BS48,"na")</f>
        <v>9.9999999999999881E-3</v>
      </c>
      <c r="BT53" s="21">
        <v>0.01</v>
      </c>
      <c r="BU53" s="12">
        <f t="shared" ref="BU53" si="260">IFERROR(BU52/BU48,"na")</f>
        <v>9.9999999999999933E-3</v>
      </c>
      <c r="BV53" s="21">
        <v>0.01</v>
      </c>
      <c r="BW53" s="12"/>
      <c r="BX53" s="63">
        <f t="shared" ref="BX53" si="261">IFERROR(BX52/BX48,"na")</f>
        <v>9.9999999999999829E-3</v>
      </c>
      <c r="BY53" s="21">
        <v>0.01</v>
      </c>
      <c r="BZ53" s="21">
        <v>0.01</v>
      </c>
      <c r="CA53" s="12">
        <f t="shared" ref="CA53" si="262">IFERROR(CA52/CA48,"na")</f>
        <v>1.0000000000000004E-2</v>
      </c>
      <c r="CB53" s="21">
        <v>0.01</v>
      </c>
      <c r="CC53" s="12">
        <f t="shared" ref="CC53" si="263">IFERROR(CC52/CC48,"na")</f>
        <v>9.9999999999999915E-3</v>
      </c>
      <c r="CD53" s="21">
        <v>0.01</v>
      </c>
      <c r="CE53" s="12"/>
      <c r="CF53" s="63">
        <f t="shared" ref="CF53" si="264">IFERROR(CF52/CF48,"na")</f>
        <v>0.01</v>
      </c>
      <c r="CG53" s="21">
        <v>0.01</v>
      </c>
      <c r="CH53" s="21">
        <v>0.01</v>
      </c>
      <c r="CI53" s="12">
        <f t="shared" ref="CI53" si="265">IFERROR(CI52/CI48,"na")</f>
        <v>0.01</v>
      </c>
      <c r="CJ53" s="21">
        <v>0.01</v>
      </c>
      <c r="CK53" s="12">
        <f t="shared" ref="CK53" si="266">IFERROR(CK52/CK48,"na")</f>
        <v>1.0000000000000004E-2</v>
      </c>
      <c r="CL53" s="21">
        <v>0.01</v>
      </c>
      <c r="CM53" s="12"/>
      <c r="CN53" s="63">
        <f t="shared" ref="CN53" si="267">IFERROR(CN52/CN48,"na")</f>
        <v>9.999999999999995E-3</v>
      </c>
      <c r="CO53" s="21">
        <v>0.01</v>
      </c>
      <c r="CP53" s="21">
        <v>0.01</v>
      </c>
      <c r="CQ53" s="12">
        <f t="shared" ref="CQ53" si="268">IFERROR(CQ52/CQ48,"na")</f>
        <v>9.9999999999999967E-3</v>
      </c>
      <c r="CR53" s="21">
        <v>0.01</v>
      </c>
      <c r="CS53" s="12">
        <f t="shared" ref="CS53" si="269">IFERROR(CS52/CS48,"na")</f>
        <v>1.0000000000000004E-2</v>
      </c>
      <c r="CT53" s="21">
        <v>0.01</v>
      </c>
      <c r="CU53" s="12"/>
      <c r="CV53" s="63">
        <f t="shared" ref="CV53" si="270">IFERROR(CV52/CV48,"na")</f>
        <v>0.01</v>
      </c>
      <c r="CW53" s="21">
        <v>0.01</v>
      </c>
      <c r="CX53" s="21">
        <v>0.01</v>
      </c>
      <c r="CY53" s="12">
        <f t="shared" ref="CY53" si="271">IFERROR(CY52/CY48,"na")</f>
        <v>9.9999999999999985E-3</v>
      </c>
      <c r="CZ53" s="21">
        <v>0.01</v>
      </c>
      <c r="DA53" s="12">
        <f t="shared" ref="DA53" si="272">IFERROR(DA52/DA48,"na")</f>
        <v>1.0000000000000007E-2</v>
      </c>
      <c r="DB53" s="21">
        <v>0.01</v>
      </c>
      <c r="DC53" s="12"/>
      <c r="DD53" s="63">
        <f t="shared" ref="DD53" si="273">IFERROR(DD52/DD48,"na")</f>
        <v>1.0000000000000009E-2</v>
      </c>
      <c r="DE53" s="21">
        <v>0.01</v>
      </c>
      <c r="DF53" s="21">
        <v>0.01</v>
      </c>
      <c r="DG53" s="12">
        <f t="shared" ref="DG53" si="274">IFERROR(DG52/DG48,"na")</f>
        <v>9.9999999999999967E-3</v>
      </c>
      <c r="DH53" s="21">
        <v>0.01</v>
      </c>
      <c r="DI53" s="12">
        <f t="shared" ref="DI53" si="275">IFERROR(DI52/DI48,"na")</f>
        <v>9.999999999999995E-3</v>
      </c>
      <c r="DJ53" s="21">
        <v>0.01</v>
      </c>
      <c r="DK53" s="12"/>
      <c r="DL53" s="63">
        <f t="shared" ref="DL53" si="276">IFERROR(DL52/DL48,"na")</f>
        <v>9.9999999999999915E-3</v>
      </c>
      <c r="DM53" s="21">
        <v>0.01</v>
      </c>
      <c r="DN53" s="21">
        <v>0.01</v>
      </c>
      <c r="DO53" s="12">
        <f t="shared" ref="DO53" si="277">IFERROR(DO52/DO48,"na")</f>
        <v>1.0000000000000004E-2</v>
      </c>
      <c r="DP53" s="21">
        <v>0.01</v>
      </c>
      <c r="DQ53" s="12">
        <f t="shared" ref="DQ53" si="278">IFERROR(DQ52/DQ48,"na")</f>
        <v>9.9999999999999985E-3</v>
      </c>
      <c r="DR53" s="21">
        <v>0.01</v>
      </c>
      <c r="DS53" s="12"/>
      <c r="DT53" s="63">
        <f t="shared" ref="DT53" si="279">IFERROR(DT52/DT48,"na")</f>
        <v>0.01</v>
      </c>
    </row>
    <row r="54" spans="2:124" s="15" customFormat="1" x14ac:dyDescent="0.25">
      <c r="B54" s="32" t="s">
        <v>213</v>
      </c>
      <c r="E54" s="66">
        <v>0</v>
      </c>
      <c r="F54" s="15">
        <v>0</v>
      </c>
      <c r="H54" s="15">
        <v>0</v>
      </c>
      <c r="J54" s="15">
        <v>0</v>
      </c>
      <c r="L54" s="58"/>
      <c r="M54" s="66">
        <v>0</v>
      </c>
      <c r="N54" s="15">
        <v>-0.1</v>
      </c>
      <c r="P54" s="15">
        <v>0</v>
      </c>
      <c r="R54" s="15">
        <v>0</v>
      </c>
      <c r="T54" s="58"/>
      <c r="U54" s="66">
        <v>0</v>
      </c>
      <c r="V54" s="15">
        <v>0</v>
      </c>
      <c r="X54" s="15">
        <v>0</v>
      </c>
      <c r="Z54" s="15">
        <v>0.1</v>
      </c>
      <c r="AB54" s="58"/>
      <c r="AC54" s="66">
        <v>0</v>
      </c>
      <c r="AD54" s="15">
        <v>0</v>
      </c>
      <c r="AF54" s="15">
        <v>0.3</v>
      </c>
      <c r="AH54" s="15">
        <v>-23.2</v>
      </c>
      <c r="AJ54" s="58"/>
      <c r="AK54" s="66">
        <v>-0.4</v>
      </c>
      <c r="AL54" s="15">
        <v>0</v>
      </c>
      <c r="AN54" s="15">
        <v>0</v>
      </c>
      <c r="AP54" s="15">
        <v>0</v>
      </c>
      <c r="AR54" s="58"/>
      <c r="AS54" s="66">
        <v>0</v>
      </c>
      <c r="AT54" s="15">
        <v>0</v>
      </c>
      <c r="AV54" s="15">
        <v>0</v>
      </c>
      <c r="AY54" s="15">
        <f>AV54+AX54</f>
        <v>0</v>
      </c>
      <c r="AZ54" s="58"/>
      <c r="BG54" s="15">
        <f>BD54+BF54</f>
        <v>0</v>
      </c>
      <c r="BH54" s="58"/>
      <c r="BO54" s="15">
        <f>BL54+BN54</f>
        <v>0</v>
      </c>
      <c r="BP54" s="58"/>
      <c r="BW54" s="15">
        <f>BT54+BV54</f>
        <v>0</v>
      </c>
      <c r="BX54" s="58"/>
      <c r="CE54" s="15">
        <f>CB54+CD54</f>
        <v>0</v>
      </c>
      <c r="CF54" s="58"/>
      <c r="CM54" s="15">
        <f>CJ54+CL54</f>
        <v>0</v>
      </c>
      <c r="CN54" s="58"/>
      <c r="CU54" s="15">
        <f>CR54+CT54</f>
        <v>0</v>
      </c>
      <c r="CV54" s="58"/>
      <c r="DC54" s="15">
        <f>CZ54+DB54</f>
        <v>0</v>
      </c>
      <c r="DD54" s="58"/>
      <c r="DK54" s="15">
        <f>DH54+DJ54</f>
        <v>0</v>
      </c>
      <c r="DL54" s="58"/>
      <c r="DS54" s="15">
        <f>DP54+DR54</f>
        <v>0</v>
      </c>
      <c r="DT54" s="58"/>
    </row>
    <row r="55" spans="2:124" s="15" customFormat="1" ht="14.4" x14ac:dyDescent="0.3">
      <c r="B55" s="6" t="s">
        <v>48</v>
      </c>
      <c r="E55" s="67">
        <f>IFERROR(E54/E50,"na")</f>
        <v>0</v>
      </c>
      <c r="G55" s="12">
        <f t="shared" ref="G55" si="280">IFERROR(G54/G50,"na")</f>
        <v>0</v>
      </c>
      <c r="I55" s="12">
        <f t="shared" ref="I55" si="281">IFERROR(I54/I50,"na")</f>
        <v>0</v>
      </c>
      <c r="L55" s="58"/>
      <c r="M55" s="67">
        <f>IFERROR(M54/M50,"na")</f>
        <v>0</v>
      </c>
      <c r="N55" s="12">
        <f>IFERROR(N54/N50,"na")</f>
        <v>-3.0515715593530673E-4</v>
      </c>
      <c r="O55" s="12">
        <f t="shared" ref="O55:T55" si="282">IFERROR(O54/O50,"na")</f>
        <v>0</v>
      </c>
      <c r="P55" s="12">
        <f t="shared" si="282"/>
        <v>0</v>
      </c>
      <c r="Q55" s="12">
        <f t="shared" si="282"/>
        <v>0</v>
      </c>
      <c r="R55" s="12">
        <f t="shared" si="282"/>
        <v>0</v>
      </c>
      <c r="S55" s="12">
        <f t="shared" si="282"/>
        <v>0</v>
      </c>
      <c r="T55" s="63">
        <f t="shared" si="282"/>
        <v>0</v>
      </c>
      <c r="U55" s="67">
        <f>IFERROR(U54/U50,"na")</f>
        <v>0</v>
      </c>
      <c r="V55" s="12">
        <f>IFERROR(V54/V50,"na")</f>
        <v>0</v>
      </c>
      <c r="W55" s="12">
        <f t="shared" ref="W55:AB55" si="283">IFERROR(W54/W50,"na")</f>
        <v>0</v>
      </c>
      <c r="X55" s="12">
        <f t="shared" si="283"/>
        <v>0</v>
      </c>
      <c r="Y55" s="12">
        <f t="shared" si="283"/>
        <v>0</v>
      </c>
      <c r="Z55" s="12">
        <f t="shared" si="283"/>
        <v>4.2444821731748726E-4</v>
      </c>
      <c r="AA55" s="12">
        <f t="shared" si="283"/>
        <v>0</v>
      </c>
      <c r="AB55" s="63">
        <f t="shared" si="283"/>
        <v>0</v>
      </c>
      <c r="AC55" s="67">
        <f>IFERROR(AC54/AC50,"na")</f>
        <v>0</v>
      </c>
      <c r="AD55" s="12">
        <f>IFERROR(AD54/AD50,"na")</f>
        <v>0</v>
      </c>
      <c r="AE55" s="12">
        <f t="shared" ref="AE55:AJ55" si="284">IFERROR(AE54/AE50,"na")</f>
        <v>0</v>
      </c>
      <c r="AF55" s="12">
        <f t="shared" si="284"/>
        <v>9.9009900990099011E-4</v>
      </c>
      <c r="AG55" s="12">
        <f t="shared" si="284"/>
        <v>0</v>
      </c>
      <c r="AH55" s="12">
        <f t="shared" si="284"/>
        <v>-9.7890295358649793E-2</v>
      </c>
      <c r="AI55" s="12">
        <f t="shared" si="284"/>
        <v>0</v>
      </c>
      <c r="AJ55" s="63">
        <f t="shared" si="284"/>
        <v>0</v>
      </c>
      <c r="AK55" s="67">
        <f>IFERROR(AK54/AK50,"na")</f>
        <v>-1.6963528413910095E-3</v>
      </c>
      <c r="AL55" s="12">
        <f>IFERROR(AL54/AL50,"na")</f>
        <v>0</v>
      </c>
      <c r="AM55" s="12">
        <f t="shared" ref="AM55:AR55" si="285">IFERROR(AM54/AM50,"na")</f>
        <v>0</v>
      </c>
      <c r="AN55" s="12">
        <f t="shared" si="285"/>
        <v>0</v>
      </c>
      <c r="AO55" s="12">
        <f t="shared" si="285"/>
        <v>0</v>
      </c>
      <c r="AP55" s="12">
        <f t="shared" si="285"/>
        <v>0</v>
      </c>
      <c r="AQ55" s="12">
        <f t="shared" si="285"/>
        <v>0</v>
      </c>
      <c r="AR55" s="63">
        <f t="shared" si="285"/>
        <v>0</v>
      </c>
      <c r="AS55" s="67">
        <f>IFERROR(AS54/AS50,"na")</f>
        <v>0</v>
      </c>
      <c r="AT55" s="12">
        <f>IFERROR(AT54/AT50,"na")</f>
        <v>0</v>
      </c>
      <c r="AU55" s="12">
        <f t="shared" ref="AU55:AW55" si="286">IFERROR(AU54/AU50,"na")</f>
        <v>0</v>
      </c>
      <c r="AV55" s="12">
        <f t="shared" si="286"/>
        <v>0</v>
      </c>
      <c r="AW55" s="12">
        <f t="shared" si="286"/>
        <v>0</v>
      </c>
      <c r="AX55" s="12">
        <f>IFERROR(AX54/AX50,"na")</f>
        <v>0</v>
      </c>
      <c r="AY55" s="12">
        <f>IFERROR(AY54/AY50,"na")</f>
        <v>0</v>
      </c>
      <c r="AZ55" s="63">
        <f t="shared" ref="AZ55" si="287">IFERROR(AZ54/AZ50,"na")</f>
        <v>0</v>
      </c>
      <c r="BA55" s="12">
        <f>IFERROR(BA54/BA50,"na")</f>
        <v>0</v>
      </c>
      <c r="BB55" s="12">
        <f>IFERROR(BB54/BB50,"na")</f>
        <v>0</v>
      </c>
      <c r="BC55" s="12">
        <f t="shared" ref="BC55" si="288">IFERROR(BC54/BC50,"na")</f>
        <v>0</v>
      </c>
      <c r="BD55" s="12">
        <f>IFERROR(BD54/BD50,"na")</f>
        <v>0</v>
      </c>
      <c r="BE55" s="12">
        <f t="shared" ref="BE55" si="289">IFERROR(BE54/BE50,"na")</f>
        <v>0</v>
      </c>
      <c r="BF55" s="12">
        <f>IFERROR(BF54/BF50,"na")</f>
        <v>0</v>
      </c>
      <c r="BG55" s="12">
        <f>IFERROR(BG54/BG50,"na")</f>
        <v>0</v>
      </c>
      <c r="BH55" s="63">
        <f t="shared" ref="BH55" si="290">IFERROR(BH54/BH50,"na")</f>
        <v>0</v>
      </c>
      <c r="BI55" s="12">
        <f>IFERROR(BI54/BI50,"na")</f>
        <v>0</v>
      </c>
      <c r="BJ55" s="12">
        <f>IFERROR(BJ54/BJ50,"na")</f>
        <v>0</v>
      </c>
      <c r="BK55" s="12">
        <f t="shared" ref="BK55" si="291">IFERROR(BK54/BK50,"na")</f>
        <v>0</v>
      </c>
      <c r="BL55" s="12">
        <f>IFERROR(BL54/BL50,"na")</f>
        <v>0</v>
      </c>
      <c r="BM55" s="12">
        <f t="shared" ref="BM55" si="292">IFERROR(BM54/BM50,"na")</f>
        <v>0</v>
      </c>
      <c r="BN55" s="12">
        <f>IFERROR(BN54/BN50,"na")</f>
        <v>0</v>
      </c>
      <c r="BO55" s="12">
        <f>IFERROR(BO54/BO50,"na")</f>
        <v>0</v>
      </c>
      <c r="BP55" s="63">
        <f t="shared" ref="BP55" si="293">IFERROR(BP54/BP50,"na")</f>
        <v>0</v>
      </c>
      <c r="BQ55" s="12">
        <f>IFERROR(BQ54/BQ50,"na")</f>
        <v>0</v>
      </c>
      <c r="BR55" s="12">
        <f>IFERROR(BR54/BR50,"na")</f>
        <v>0</v>
      </c>
      <c r="BS55" s="12">
        <f t="shared" ref="BS55" si="294">IFERROR(BS54/BS50,"na")</f>
        <v>0</v>
      </c>
      <c r="BT55" s="12">
        <f>IFERROR(BT54/BT50,"na")</f>
        <v>0</v>
      </c>
      <c r="BU55" s="12">
        <f t="shared" ref="BU55" si="295">IFERROR(BU54/BU50,"na")</f>
        <v>0</v>
      </c>
      <c r="BV55" s="12">
        <f>IFERROR(BV54/BV50,"na")</f>
        <v>0</v>
      </c>
      <c r="BW55" s="12">
        <f>IFERROR(BW54/BW50,"na")</f>
        <v>0</v>
      </c>
      <c r="BX55" s="63">
        <f t="shared" ref="BX55" si="296">IFERROR(BX54/BX50,"na")</f>
        <v>0</v>
      </c>
      <c r="BY55" s="12">
        <f>IFERROR(BY54/BY50,"na")</f>
        <v>0</v>
      </c>
      <c r="BZ55" s="12">
        <f>IFERROR(BZ54/BZ50,"na")</f>
        <v>0</v>
      </c>
      <c r="CA55" s="12">
        <f t="shared" ref="CA55" si="297">IFERROR(CA54/CA50,"na")</f>
        <v>0</v>
      </c>
      <c r="CB55" s="12">
        <f>IFERROR(CB54/CB50,"na")</f>
        <v>0</v>
      </c>
      <c r="CC55" s="12">
        <f t="shared" ref="CC55" si="298">IFERROR(CC54/CC50,"na")</f>
        <v>0</v>
      </c>
      <c r="CD55" s="12">
        <f>IFERROR(CD54/CD50,"na")</f>
        <v>0</v>
      </c>
      <c r="CE55" s="12">
        <f>IFERROR(CE54/CE50,"na")</f>
        <v>0</v>
      </c>
      <c r="CF55" s="63">
        <f t="shared" ref="CF55" si="299">IFERROR(CF54/CF50,"na")</f>
        <v>0</v>
      </c>
      <c r="CG55" s="12">
        <f>IFERROR(CG54/CG50,"na")</f>
        <v>0</v>
      </c>
      <c r="CH55" s="12">
        <f>IFERROR(CH54/CH50,"na")</f>
        <v>0</v>
      </c>
      <c r="CI55" s="12">
        <f t="shared" ref="CI55" si="300">IFERROR(CI54/CI50,"na")</f>
        <v>0</v>
      </c>
      <c r="CJ55" s="12">
        <f>IFERROR(CJ54/CJ50,"na")</f>
        <v>0</v>
      </c>
      <c r="CK55" s="12">
        <f t="shared" ref="CK55" si="301">IFERROR(CK54/CK50,"na")</f>
        <v>0</v>
      </c>
      <c r="CL55" s="12">
        <f>IFERROR(CL54/CL50,"na")</f>
        <v>0</v>
      </c>
      <c r="CM55" s="12">
        <f>IFERROR(CM54/CM50,"na")</f>
        <v>0</v>
      </c>
      <c r="CN55" s="63">
        <f t="shared" ref="CN55" si="302">IFERROR(CN54/CN50,"na")</f>
        <v>0</v>
      </c>
      <c r="CO55" s="12">
        <f>IFERROR(CO54/CO50,"na")</f>
        <v>0</v>
      </c>
      <c r="CP55" s="12">
        <f>IFERROR(CP54/CP50,"na")</f>
        <v>0</v>
      </c>
      <c r="CQ55" s="12">
        <f t="shared" ref="CQ55" si="303">IFERROR(CQ54/CQ50,"na")</f>
        <v>0</v>
      </c>
      <c r="CR55" s="12">
        <f>IFERROR(CR54/CR50,"na")</f>
        <v>0</v>
      </c>
      <c r="CS55" s="12">
        <f t="shared" ref="CS55" si="304">IFERROR(CS54/CS50,"na")</f>
        <v>0</v>
      </c>
      <c r="CT55" s="12">
        <f>IFERROR(CT54/CT50,"na")</f>
        <v>0</v>
      </c>
      <c r="CU55" s="12">
        <f>IFERROR(CU54/CU50,"na")</f>
        <v>0</v>
      </c>
      <c r="CV55" s="63">
        <f t="shared" ref="CV55" si="305">IFERROR(CV54/CV50,"na")</f>
        <v>0</v>
      </c>
      <c r="CW55" s="12">
        <f>IFERROR(CW54/CW50,"na")</f>
        <v>0</v>
      </c>
      <c r="CX55" s="12">
        <f>IFERROR(CX54/CX50,"na")</f>
        <v>0</v>
      </c>
      <c r="CY55" s="12">
        <f t="shared" ref="CY55" si="306">IFERROR(CY54/CY50,"na")</f>
        <v>0</v>
      </c>
      <c r="CZ55" s="12">
        <f>IFERROR(CZ54/CZ50,"na")</f>
        <v>0</v>
      </c>
      <c r="DA55" s="12">
        <f t="shared" ref="DA55" si="307">IFERROR(DA54/DA50,"na")</f>
        <v>0</v>
      </c>
      <c r="DB55" s="12">
        <f>IFERROR(DB54/DB50,"na")</f>
        <v>0</v>
      </c>
      <c r="DC55" s="12">
        <f>IFERROR(DC54/DC50,"na")</f>
        <v>0</v>
      </c>
      <c r="DD55" s="63">
        <f t="shared" ref="DD55" si="308">IFERROR(DD54/DD50,"na")</f>
        <v>0</v>
      </c>
      <c r="DE55" s="12">
        <f>IFERROR(DE54/DE50,"na")</f>
        <v>0</v>
      </c>
      <c r="DF55" s="12">
        <f>IFERROR(DF54/DF50,"na")</f>
        <v>0</v>
      </c>
      <c r="DG55" s="12">
        <f t="shared" ref="DG55" si="309">IFERROR(DG54/DG50,"na")</f>
        <v>0</v>
      </c>
      <c r="DH55" s="12">
        <f>IFERROR(DH54/DH50,"na")</f>
        <v>0</v>
      </c>
      <c r="DI55" s="12">
        <f t="shared" ref="DI55" si="310">IFERROR(DI54/DI50,"na")</f>
        <v>0</v>
      </c>
      <c r="DJ55" s="12">
        <f>IFERROR(DJ54/DJ50,"na")</f>
        <v>0</v>
      </c>
      <c r="DK55" s="12">
        <f>IFERROR(DK54/DK50,"na")</f>
        <v>0</v>
      </c>
      <c r="DL55" s="63">
        <f t="shared" ref="DL55" si="311">IFERROR(DL54/DL50,"na")</f>
        <v>0</v>
      </c>
      <c r="DM55" s="12">
        <f>IFERROR(DM54/DM50,"na")</f>
        <v>0</v>
      </c>
      <c r="DN55" s="12">
        <f>IFERROR(DN54/DN50,"na")</f>
        <v>0</v>
      </c>
      <c r="DO55" s="12">
        <f t="shared" ref="DO55" si="312">IFERROR(DO54/DO50,"na")</f>
        <v>0</v>
      </c>
      <c r="DP55" s="12">
        <f>IFERROR(DP54/DP50,"na")</f>
        <v>0</v>
      </c>
      <c r="DQ55" s="12">
        <f t="shared" ref="DQ55" si="313">IFERROR(DQ54/DQ50,"na")</f>
        <v>0</v>
      </c>
      <c r="DR55" s="12">
        <f>IFERROR(DR54/DR50,"na")</f>
        <v>0</v>
      </c>
      <c r="DS55" s="12">
        <f>IFERROR(DS54/DS50,"na")</f>
        <v>0</v>
      </c>
      <c r="DT55" s="63">
        <f t="shared" ref="DT55" si="314">IFERROR(DT54/DT50,"na")</f>
        <v>0</v>
      </c>
    </row>
    <row r="56" spans="2:124" s="15" customFormat="1" x14ac:dyDescent="0.25">
      <c r="B56" s="80" t="s">
        <v>50</v>
      </c>
      <c r="C56" s="15" t="s">
        <v>57</v>
      </c>
      <c r="E56" s="66">
        <v>6.4</v>
      </c>
      <c r="F56" s="15">
        <v>-52.4</v>
      </c>
      <c r="G56" s="15">
        <f>E56+F56</f>
        <v>-46</v>
      </c>
      <c r="H56" s="15">
        <v>-47.5</v>
      </c>
      <c r="I56" s="15">
        <f>E56+F56+H56</f>
        <v>-93.5</v>
      </c>
      <c r="J56" s="15">
        <v>11.8</v>
      </c>
      <c r="K56" s="15">
        <f>H56+J56</f>
        <v>-35.700000000000003</v>
      </c>
      <c r="L56" s="58">
        <f>E56+F56+H56+J56</f>
        <v>-81.7</v>
      </c>
      <c r="M56" s="66">
        <v>-13.2</v>
      </c>
      <c r="N56" s="15">
        <v>-12.3</v>
      </c>
      <c r="O56" s="15">
        <f>M56+N56</f>
        <v>-25.5</v>
      </c>
      <c r="P56" s="15">
        <v>14.8</v>
      </c>
      <c r="Q56" s="15">
        <f>M56+N56+P56</f>
        <v>-10.7</v>
      </c>
      <c r="R56" s="15">
        <v>28</v>
      </c>
      <c r="S56" s="15">
        <f>P56+R56</f>
        <v>42.8</v>
      </c>
      <c r="T56" s="58">
        <f>M56+N56+P56+R56</f>
        <v>17.3</v>
      </c>
      <c r="U56" s="66">
        <v>-3.2</v>
      </c>
      <c r="V56" s="15">
        <v>17.7</v>
      </c>
      <c r="W56" s="15">
        <f>U56+V56</f>
        <v>14.5</v>
      </c>
      <c r="X56" s="15">
        <v>31.6</v>
      </c>
      <c r="Y56" s="15">
        <f>U56+V56+X56</f>
        <v>46.1</v>
      </c>
      <c r="Z56" s="15">
        <v>71.8</v>
      </c>
      <c r="AA56" s="15">
        <f>X56+Z56</f>
        <v>103.4</v>
      </c>
      <c r="AB56" s="58">
        <f>U56+V56+X56+Z56</f>
        <v>117.9</v>
      </c>
      <c r="AC56" s="66">
        <v>8.4</v>
      </c>
      <c r="AD56" s="15">
        <v>60.3</v>
      </c>
      <c r="AE56" s="15">
        <f>AC56+AD56</f>
        <v>68.7</v>
      </c>
      <c r="AF56" s="15">
        <v>39</v>
      </c>
      <c r="AG56" s="15">
        <f>AC56+AD56+AF56</f>
        <v>107.7</v>
      </c>
      <c r="AH56" s="15">
        <v>38.200000000000003</v>
      </c>
      <c r="AI56" s="15">
        <f>AF56+AH56</f>
        <v>77.2</v>
      </c>
      <c r="AJ56" s="58">
        <f>AC56+AD56+AF56+AH56</f>
        <v>145.9</v>
      </c>
      <c r="AK56" s="66">
        <v>0.7</v>
      </c>
      <c r="AL56" s="15">
        <v>32.799999999999997</v>
      </c>
      <c r="AM56" s="15">
        <f>AK56+AL56</f>
        <v>33.5</v>
      </c>
      <c r="AN56" s="15">
        <v>-33.6</v>
      </c>
      <c r="AO56" s="15">
        <f>AK56+AL56+AN56</f>
        <v>-0.10000000000000142</v>
      </c>
      <c r="AP56" s="15">
        <v>69.3</v>
      </c>
      <c r="AQ56" s="15">
        <f>AN56+AP56</f>
        <v>35.699999999999996</v>
      </c>
      <c r="AR56" s="58">
        <f>AK56+AL56+AN56+AP56</f>
        <v>69.199999999999989</v>
      </c>
      <c r="AS56" s="66">
        <v>14.6</v>
      </c>
      <c r="AT56" s="15">
        <v>15.7</v>
      </c>
      <c r="AU56" s="15">
        <f>AS56+AT56</f>
        <v>30.299999999999997</v>
      </c>
      <c r="AV56" s="15">
        <v>25.8</v>
      </c>
      <c r="AW56" s="15">
        <f>AS56+AT56+AV56</f>
        <v>56.099999999999994</v>
      </c>
      <c r="AX56" s="15">
        <f>IFERROR(-AX48*AX57,"na")</f>
        <v>-564.46500600000002</v>
      </c>
      <c r="AY56" s="15">
        <f>AV56+AX56</f>
        <v>-538.66500600000006</v>
      </c>
      <c r="AZ56" s="58">
        <f>AS56+AT56+AV56+AX56</f>
        <v>-508.36500599999999</v>
      </c>
      <c r="BA56" s="15">
        <f>IFERROR(-BA48*BA57,"na")</f>
        <v>-402.87775499999998</v>
      </c>
      <c r="BB56" s="15">
        <f>IFERROR(-BB48*BB57,"na")</f>
        <v>-423.0216427499999</v>
      </c>
      <c r="BC56" s="15">
        <f>BA56+BB56</f>
        <v>-825.89939774999993</v>
      </c>
      <c r="BD56" s="15">
        <f>IFERROR(-BD48*BD57,"na")</f>
        <v>-444.17272488749995</v>
      </c>
      <c r="BE56" s="15">
        <f>BA56+BB56+BD56</f>
        <v>-1270.0721226374999</v>
      </c>
      <c r="BF56" s="15">
        <f>IFERROR(-BF48*BF57,"na")</f>
        <v>-466.38136113187488</v>
      </c>
      <c r="BG56" s="15">
        <f>BD56+BF56</f>
        <v>-910.55408601937484</v>
      </c>
      <c r="BH56" s="58">
        <f>BA56+BB56+BD56+BF56</f>
        <v>-1736.4534837693748</v>
      </c>
      <c r="BI56" s="15">
        <f>IFERROR(-BI48*BI57,"na")</f>
        <v>-489.70042918846934</v>
      </c>
      <c r="BJ56" s="15">
        <f>IFERROR(-BJ48*BJ57,"na")</f>
        <v>-514.18545064789248</v>
      </c>
      <c r="BK56" s="15">
        <f>BI56+BJ56</f>
        <v>-1003.8858798363618</v>
      </c>
      <c r="BL56" s="15">
        <f>IFERROR(-BL48*BL57,"na")</f>
        <v>-539.89472318028686</v>
      </c>
      <c r="BM56" s="15">
        <f>BI56+BJ56+BL56</f>
        <v>-1543.7806030166487</v>
      </c>
      <c r="BN56" s="15">
        <f>IFERROR(-BN48*BN57,"na")</f>
        <v>-566.88945933930142</v>
      </c>
      <c r="BO56" s="15">
        <f>BL56+BN56</f>
        <v>-1106.7841825195883</v>
      </c>
      <c r="BP56" s="58">
        <f>BI56+BJ56+BL56+BN56</f>
        <v>-2110.67006235595</v>
      </c>
      <c r="BQ56" s="15">
        <f>IFERROR(-BQ48*BQ57,"na")</f>
        <v>-595.23393230626641</v>
      </c>
      <c r="BR56" s="15">
        <f>IFERROR(-BR48*BR57,"na")</f>
        <v>-624.99562892157928</v>
      </c>
      <c r="BS56" s="15">
        <f>BQ56+BR56</f>
        <v>-1220.2295612278458</v>
      </c>
      <c r="BT56" s="15">
        <f>IFERROR(-BT48*BT57,"na")</f>
        <v>-656.24541036765913</v>
      </c>
      <c r="BU56" s="15">
        <f>BQ56+BR56+BT56</f>
        <v>-1876.4749715955049</v>
      </c>
      <c r="BV56" s="15">
        <f>IFERROR(-BV48*BV57,"na")</f>
        <v>-689.05768088604145</v>
      </c>
      <c r="BW56" s="15">
        <f>BT56+BV56</f>
        <v>-1345.3030912537006</v>
      </c>
      <c r="BX56" s="58">
        <f>BQ56+BR56+BT56+BV56</f>
        <v>-2565.5326524815464</v>
      </c>
      <c r="BY56" s="15">
        <f>IFERROR(-BY48*BY57,"na")</f>
        <v>-723.510564930344</v>
      </c>
      <c r="BZ56" s="15">
        <f>IFERROR(-BZ48*BZ57,"na")</f>
        <v>-759.68609317686116</v>
      </c>
      <c r="CA56" s="15">
        <f>BY56+BZ56</f>
        <v>-1483.1966581072052</v>
      </c>
      <c r="CB56" s="15">
        <f>IFERROR(-CB48*CB57,"na")</f>
        <v>-797.67039783570419</v>
      </c>
      <c r="CC56" s="15">
        <f>BY56+BZ56+CB56</f>
        <v>-2280.8670559429092</v>
      </c>
      <c r="CD56" s="15">
        <f>IFERROR(-CD48*CD57,"na")</f>
        <v>-837.55391772748942</v>
      </c>
      <c r="CE56" s="15">
        <f>CB56+CD56</f>
        <v>-1635.2243155631936</v>
      </c>
      <c r="CF56" s="58">
        <f>BY56+BZ56+CB56+CD56</f>
        <v>-3118.4209736703988</v>
      </c>
      <c r="CG56" s="15">
        <f>IFERROR(-CG48*CG57,"na")</f>
        <v>-879.43161361386376</v>
      </c>
      <c r="CH56" s="15">
        <f>IFERROR(-CH48*CH57,"na")</f>
        <v>-923.40319429455724</v>
      </c>
      <c r="CI56" s="15">
        <f>CG56+CH56</f>
        <v>-1802.834807908421</v>
      </c>
      <c r="CJ56" s="15">
        <f>IFERROR(-CJ48*CJ57,"na")</f>
        <v>-969.57335400928469</v>
      </c>
      <c r="CK56" s="15">
        <f>CG56+CH56+CJ56</f>
        <v>-2772.4081619177059</v>
      </c>
      <c r="CL56" s="15">
        <f>IFERROR(-CL48*CL57,"na")</f>
        <v>-1018.0520217097494</v>
      </c>
      <c r="CM56" s="15">
        <f>CJ56+CL56</f>
        <v>-1987.6253757190341</v>
      </c>
      <c r="CN56" s="58">
        <f>CG56+CH56+CJ56+CL56</f>
        <v>-3790.4601836274551</v>
      </c>
      <c r="CO56" s="15">
        <f>IFERROR(-CO48*CO57,"na")</f>
        <v>-1068.9546227952367</v>
      </c>
      <c r="CP56" s="15">
        <f>IFERROR(-CP48*CP57,"na")</f>
        <v>-1122.4023539349987</v>
      </c>
      <c r="CQ56" s="15">
        <f>CO56+CP56</f>
        <v>-2191.3569767302351</v>
      </c>
      <c r="CR56" s="15">
        <f>IFERROR(-CR48*CR57,"na")</f>
        <v>-1178.5224716317496</v>
      </c>
      <c r="CS56" s="15">
        <f>CO56+CP56+CR56</f>
        <v>-3369.8794483619849</v>
      </c>
      <c r="CT56" s="15">
        <f>IFERROR(-CT48*CT57,"na")</f>
        <v>-1237.4485952133366</v>
      </c>
      <c r="CU56" s="15">
        <f>CR56+CT56</f>
        <v>-2415.9710668450862</v>
      </c>
      <c r="CV56" s="58">
        <f>CO56+CP56+CR56+CT56</f>
        <v>-4607.3280435753213</v>
      </c>
      <c r="CW56" s="15">
        <f>IFERROR(-CW48*CW57,"na")</f>
        <v>-1299.3210249740041</v>
      </c>
      <c r="CX56" s="15">
        <f>IFERROR(-CX48*CX57,"na")</f>
        <v>-1364.287076222703</v>
      </c>
      <c r="CY56" s="15">
        <f>CW56+CX56</f>
        <v>-2663.6081011967071</v>
      </c>
      <c r="CZ56" s="15">
        <f>IFERROR(-CZ48*CZ57,"na")</f>
        <v>-1432.5014300338389</v>
      </c>
      <c r="DA56" s="15">
        <f>CW56+CX56+CZ56</f>
        <v>-4096.1095312305461</v>
      </c>
      <c r="DB56" s="15">
        <f>IFERROR(-DB48*DB57,"na")</f>
        <v>-1504.1265015355316</v>
      </c>
      <c r="DC56" s="15">
        <f>CZ56+DB56</f>
        <v>-2936.6279315693705</v>
      </c>
      <c r="DD56" s="58">
        <f>CW56+CX56+CZ56+DB56</f>
        <v>-5600.2360327660772</v>
      </c>
      <c r="DE56" s="15">
        <f>IFERROR(-DE48*DE57,"na")</f>
        <v>-1579.332826612309</v>
      </c>
      <c r="DF56" s="15">
        <f>IFERROR(-DF48*DF57,"na")</f>
        <v>-1658.2994679429239</v>
      </c>
      <c r="DG56" s="15">
        <f>DE56+DF56</f>
        <v>-3237.6322945552329</v>
      </c>
      <c r="DH56" s="15">
        <f>IFERROR(-DH48*DH57,"na")</f>
        <v>-1741.2144413400686</v>
      </c>
      <c r="DI56" s="15">
        <f>DE56+DF56+DH56</f>
        <v>-4978.8467358953012</v>
      </c>
      <c r="DJ56" s="15">
        <f>IFERROR(-DJ48*DJ57,"na")</f>
        <v>-1828.275163407073</v>
      </c>
      <c r="DK56" s="15">
        <f>DH56+DJ56</f>
        <v>-3569.4896047471416</v>
      </c>
      <c r="DL56" s="58">
        <f>DE56+DF56+DH56+DJ56</f>
        <v>-6807.121899302374</v>
      </c>
      <c r="DM56" s="15">
        <f>IFERROR(-DM48*DM57,"na")</f>
        <v>-1919.6889215774268</v>
      </c>
      <c r="DN56" s="15">
        <f>IFERROR(-DN48*DN57,"na")</f>
        <v>-2015.6733676562981</v>
      </c>
      <c r="DO56" s="15">
        <f>DM56+DN56</f>
        <v>-3935.3622892337248</v>
      </c>
      <c r="DP56" s="15">
        <f>IFERROR(-DP48*DP57,"na")</f>
        <v>-2116.4570360391126</v>
      </c>
      <c r="DQ56" s="15">
        <f>DM56+DN56+DP56</f>
        <v>-6051.8193252728379</v>
      </c>
      <c r="DR56" s="15">
        <f>IFERROR(-DR48*DR57,"na")</f>
        <v>-2222.2798878410695</v>
      </c>
      <c r="DS56" s="15">
        <f>DP56+DR56</f>
        <v>-4338.7369238801821</v>
      </c>
      <c r="DT56" s="58">
        <f>DM56+DN56+DP56+DR56</f>
        <v>-8274.0992131139064</v>
      </c>
    </row>
    <row r="57" spans="2:124" s="12" customFormat="1" ht="14.4" x14ac:dyDescent="0.3">
      <c r="B57" s="100" t="s">
        <v>51</v>
      </c>
      <c r="C57" s="12" t="s">
        <v>58</v>
      </c>
      <c r="E57" s="67">
        <f t="shared" ref="E57" si="315">IFERROR(E56/E52,"na")</f>
        <v>4.2105263157894736E-2</v>
      </c>
      <c r="F57" s="12">
        <f t="shared" ref="F57" si="316">IFERROR(F56/F52,"na")</f>
        <v>-0.20549019607843136</v>
      </c>
      <c r="G57" s="12">
        <f t="shared" ref="G57" si="317">IFERROR(G56/G52,"na")</f>
        <v>-0.11302211302211303</v>
      </c>
      <c r="H57" s="12">
        <f t="shared" ref="H57:AW57" si="318">IFERROR(H56/H52,"na")</f>
        <v>-0.13121546961325967</v>
      </c>
      <c r="I57" s="12">
        <f t="shared" ref="I57" si="319">IFERROR(I56/I52,"na")</f>
        <v>-0.12158647594278284</v>
      </c>
      <c r="J57" s="12">
        <f t="shared" si="318"/>
        <v>2.5877192982456141E-2</v>
      </c>
      <c r="K57" s="12">
        <f t="shared" si="318"/>
        <v>-4.364303178484108E-2</v>
      </c>
      <c r="L57" s="63">
        <f t="shared" si="318"/>
        <v>-6.6693877551020408E-2</v>
      </c>
      <c r="M57" s="67">
        <f t="shared" si="318"/>
        <v>-3.4736842105263156E-2</v>
      </c>
      <c r="N57" s="12">
        <f t="shared" si="318"/>
        <v>-3.6176470588235296E-2</v>
      </c>
      <c r="O57" s="12">
        <f t="shared" si="318"/>
        <v>-3.5416666666666666E-2</v>
      </c>
      <c r="P57" s="12">
        <f t="shared" si="318"/>
        <v>4.0997229916897505E-2</v>
      </c>
      <c r="Q57" s="12">
        <f t="shared" si="318"/>
        <v>-9.8982423681776132E-3</v>
      </c>
      <c r="R57" s="12">
        <f t="shared" si="318"/>
        <v>5.2930056710775046E-2</v>
      </c>
      <c r="S57" s="12">
        <f t="shared" si="318"/>
        <v>4.8089887640449434E-2</v>
      </c>
      <c r="T57" s="63">
        <f t="shared" si="318"/>
        <v>1.0745341614906832E-2</v>
      </c>
      <c r="U57" s="67">
        <f t="shared" si="318"/>
        <v>-7.7858880778588812E-3</v>
      </c>
      <c r="V57" s="12">
        <f t="shared" si="318"/>
        <v>9.9887133182844243E-2</v>
      </c>
      <c r="W57" s="12">
        <f t="shared" si="318"/>
        <v>2.4651479088745324E-2</v>
      </c>
      <c r="X57" s="12">
        <f t="shared" si="318"/>
        <v>0.13144758735440931</v>
      </c>
      <c r="Y57" s="12">
        <f t="shared" si="318"/>
        <v>5.5636012551291338E-2</v>
      </c>
      <c r="Z57" s="12">
        <f t="shared" si="318"/>
        <v>0.43833943833943828</v>
      </c>
      <c r="AA57" s="12">
        <f t="shared" si="318"/>
        <v>0.2558139534883721</v>
      </c>
      <c r="AB57" s="63">
        <f t="shared" si="318"/>
        <v>0.11880290205562273</v>
      </c>
      <c r="AC57" s="67">
        <f t="shared" si="318"/>
        <v>4.0975609756097563E-2</v>
      </c>
      <c r="AD57" s="12">
        <f t="shared" si="318"/>
        <v>0.29704433497536942</v>
      </c>
      <c r="AE57" s="12">
        <f t="shared" si="318"/>
        <v>0.16838235294117648</v>
      </c>
      <c r="AF57" s="12">
        <f t="shared" si="318"/>
        <v>0.14772727272727273</v>
      </c>
      <c r="AG57" s="12">
        <f t="shared" si="318"/>
        <v>0.16026785714285716</v>
      </c>
      <c r="AH57" s="12">
        <f t="shared" si="318"/>
        <v>0.17207207207207209</v>
      </c>
      <c r="AI57" s="12">
        <f t="shared" si="318"/>
        <v>0.15884773662551441</v>
      </c>
      <c r="AJ57" s="63">
        <f t="shared" si="318"/>
        <v>0.16319910514541389</v>
      </c>
      <c r="AK57" s="67">
        <f t="shared" si="318"/>
        <v>2.9723991507430996E-3</v>
      </c>
      <c r="AL57" s="12">
        <f t="shared" si="318"/>
        <v>0.15157116451016633</v>
      </c>
      <c r="AM57" s="12">
        <f t="shared" si="318"/>
        <v>7.4131445009957955E-2</v>
      </c>
      <c r="AN57" s="12">
        <f t="shared" si="318"/>
        <v>-0.11506849315068493</v>
      </c>
      <c r="AO57" s="12">
        <f t="shared" si="318"/>
        <v>-1.3442667025137978E-4</v>
      </c>
      <c r="AP57" s="12">
        <f t="shared" si="318"/>
        <v>0.66763005780346818</v>
      </c>
      <c r="AQ57" s="12">
        <f t="shared" si="318"/>
        <v>9.0197069226882254E-2</v>
      </c>
      <c r="AR57" s="63">
        <f t="shared" si="318"/>
        <v>8.1632653061224483E-2</v>
      </c>
      <c r="AS57" s="67">
        <f t="shared" si="318"/>
        <v>7.6081292339760284E-2</v>
      </c>
      <c r="AT57" s="12">
        <f t="shared" si="318"/>
        <v>0.14017857142857143</v>
      </c>
      <c r="AU57" s="12">
        <f t="shared" si="318"/>
        <v>9.970384995064166E-2</v>
      </c>
      <c r="AV57" s="12">
        <f t="shared" si="318"/>
        <v>0.13096446700507614</v>
      </c>
      <c r="AW57" s="12">
        <f t="shared" si="318"/>
        <v>0.11199840287482531</v>
      </c>
      <c r="AX57" s="96">
        <v>0.2</v>
      </c>
      <c r="AY57" s="13"/>
      <c r="AZ57" s="63">
        <f t="shared" ref="AZ57" si="320">IFERROR(AZ56/AZ52,"na")</f>
        <v>-0.96076860298951028</v>
      </c>
      <c r="BA57" s="96">
        <v>0.2</v>
      </c>
      <c r="BB57" s="96">
        <v>0.2</v>
      </c>
      <c r="BC57" s="12">
        <f t="shared" ref="BC57" si="321">IFERROR(BC56/BC52,"na")</f>
        <v>-20</v>
      </c>
      <c r="BD57" s="96">
        <v>0.2</v>
      </c>
      <c r="BE57" s="12">
        <f t="shared" ref="BE57" si="322">IFERROR(BE56/BE52,"na")</f>
        <v>-20.000000000000004</v>
      </c>
      <c r="BF57" s="96">
        <v>0.2</v>
      </c>
      <c r="BG57" s="13"/>
      <c r="BH57" s="63">
        <f t="shared" ref="BH57" si="323">IFERROR(BH56/BH52,"na")</f>
        <v>-20</v>
      </c>
      <c r="BI57" s="96">
        <v>0.2</v>
      </c>
      <c r="BJ57" s="96">
        <v>0.2</v>
      </c>
      <c r="BK57" s="12">
        <f t="shared" ref="BK57" si="324">IFERROR(BK56/BK52,"na")</f>
        <v>-20.000000000000004</v>
      </c>
      <c r="BL57" s="96">
        <v>0.2</v>
      </c>
      <c r="BM57" s="12">
        <f t="shared" ref="BM57" si="325">IFERROR(BM56/BM52,"na")</f>
        <v>-20.000000000000004</v>
      </c>
      <c r="BN57" s="96">
        <v>0.2</v>
      </c>
      <c r="BO57" s="13"/>
      <c r="BP57" s="63">
        <f t="shared" ref="BP57" si="326">IFERROR(BP56/BP52,"na")</f>
        <v>-20</v>
      </c>
      <c r="BQ57" s="96">
        <v>0.2</v>
      </c>
      <c r="BR57" s="96">
        <v>0.2</v>
      </c>
      <c r="BS57" s="12">
        <f t="shared" ref="BS57" si="327">IFERROR(BS56/BS52,"na")</f>
        <v>-20.000000000000004</v>
      </c>
      <c r="BT57" s="96">
        <v>0.2</v>
      </c>
      <c r="BU57" s="12">
        <f t="shared" ref="BU57" si="328">IFERROR(BU56/BU52,"na")</f>
        <v>-20</v>
      </c>
      <c r="BV57" s="96">
        <v>0.2</v>
      </c>
      <c r="BW57" s="13"/>
      <c r="BX57" s="63">
        <f t="shared" ref="BX57" si="329">IFERROR(BX56/BX52,"na")</f>
        <v>-20</v>
      </c>
      <c r="BY57" s="96">
        <v>0.2</v>
      </c>
      <c r="BZ57" s="96">
        <v>0.2</v>
      </c>
      <c r="CA57" s="12">
        <f t="shared" ref="CA57" si="330">IFERROR(CA56/CA52,"na")</f>
        <v>-20.000000000000004</v>
      </c>
      <c r="CB57" s="96">
        <v>0.2</v>
      </c>
      <c r="CC57" s="12">
        <f t="shared" ref="CC57" si="331">IFERROR(CC56/CC52,"na")</f>
        <v>-20</v>
      </c>
      <c r="CD57" s="96">
        <v>0.2</v>
      </c>
      <c r="CE57" s="13"/>
      <c r="CF57" s="63">
        <f t="shared" ref="CF57" si="332">IFERROR(CF56/CF52,"na")</f>
        <v>-20</v>
      </c>
      <c r="CG57" s="96">
        <v>0.2</v>
      </c>
      <c r="CH57" s="96">
        <v>0.2</v>
      </c>
      <c r="CI57" s="12">
        <f t="shared" ref="CI57" si="333">IFERROR(CI56/CI52,"na")</f>
        <v>-20.000000000000004</v>
      </c>
      <c r="CJ57" s="96">
        <v>0.2</v>
      </c>
      <c r="CK57" s="12">
        <f t="shared" ref="CK57" si="334">IFERROR(CK56/CK52,"na")</f>
        <v>-20.000000000000004</v>
      </c>
      <c r="CL57" s="96">
        <v>0.2</v>
      </c>
      <c r="CM57" s="13"/>
      <c r="CN57" s="63">
        <f t="shared" ref="CN57" si="335">IFERROR(CN56/CN52,"na")</f>
        <v>-20</v>
      </c>
      <c r="CO57" s="96">
        <v>0.2</v>
      </c>
      <c r="CP57" s="96">
        <v>0.2</v>
      </c>
      <c r="CQ57" s="12">
        <f t="shared" ref="CQ57" si="336">IFERROR(CQ56/CQ52,"na")</f>
        <v>-20</v>
      </c>
      <c r="CR57" s="96">
        <v>0.2</v>
      </c>
      <c r="CS57" s="12">
        <f t="shared" ref="CS57" si="337">IFERROR(CS56/CS52,"na")</f>
        <v>-20</v>
      </c>
      <c r="CT57" s="96">
        <v>0.2</v>
      </c>
      <c r="CU57" s="13"/>
      <c r="CV57" s="63">
        <f t="shared" ref="CV57" si="338">IFERROR(CV56/CV52,"na")</f>
        <v>-20</v>
      </c>
      <c r="CW57" s="96">
        <v>0.2</v>
      </c>
      <c r="CX57" s="96">
        <v>0.2</v>
      </c>
      <c r="CY57" s="12">
        <f t="shared" ref="CY57" si="339">IFERROR(CY56/CY52,"na")</f>
        <v>-19.999999999999996</v>
      </c>
      <c r="CZ57" s="96">
        <v>0.2</v>
      </c>
      <c r="DA57" s="12">
        <f t="shared" ref="DA57" si="340">IFERROR(DA56/DA52,"na")</f>
        <v>-20</v>
      </c>
      <c r="DB57" s="96">
        <v>0.2</v>
      </c>
      <c r="DC57" s="13"/>
      <c r="DD57" s="63">
        <f t="shared" ref="DD57" si="341">IFERROR(DD56/DD52,"na")</f>
        <v>-19.999999999999996</v>
      </c>
      <c r="DE57" s="96">
        <v>0.2</v>
      </c>
      <c r="DF57" s="96">
        <v>0.2</v>
      </c>
      <c r="DG57" s="12">
        <f t="shared" ref="DG57" si="342">IFERROR(DG56/DG52,"na")</f>
        <v>-20</v>
      </c>
      <c r="DH57" s="96">
        <v>0.2</v>
      </c>
      <c r="DI57" s="12">
        <f t="shared" ref="DI57" si="343">IFERROR(DI56/DI52,"na")</f>
        <v>-19.999999999999996</v>
      </c>
      <c r="DJ57" s="96">
        <v>0.2</v>
      </c>
      <c r="DK57" s="13"/>
      <c r="DL57" s="63">
        <f t="shared" ref="DL57" si="344">IFERROR(DL56/DL52,"na")</f>
        <v>-20</v>
      </c>
      <c r="DM57" s="96">
        <v>0.2</v>
      </c>
      <c r="DN57" s="96">
        <v>0.2</v>
      </c>
      <c r="DO57" s="12">
        <f t="shared" ref="DO57" si="345">IFERROR(DO56/DO52,"na")</f>
        <v>-20</v>
      </c>
      <c r="DP57" s="96">
        <v>0.2</v>
      </c>
      <c r="DQ57" s="12">
        <f t="shared" ref="DQ57" si="346">IFERROR(DQ56/DQ52,"na")</f>
        <v>-20.000000000000004</v>
      </c>
      <c r="DR57" s="96">
        <v>0.2</v>
      </c>
      <c r="DS57" s="13"/>
      <c r="DT57" s="63">
        <f t="shared" ref="DT57" si="347">IFERROR(DT56/DT52,"na")</f>
        <v>-20</v>
      </c>
    </row>
    <row r="58" spans="2:124" x14ac:dyDescent="0.25">
      <c r="B58" s="40" t="s">
        <v>204</v>
      </c>
      <c r="C58" s="40" t="s">
        <v>57</v>
      </c>
      <c r="D58" s="40"/>
      <c r="E58" s="65">
        <f t="shared" ref="E58" si="348">E48-E50</f>
        <v>373.30000000000064</v>
      </c>
      <c r="F58" s="16">
        <f t="shared" ref="F58" si="349">F48-F50</f>
        <v>728.69999999999936</v>
      </c>
      <c r="G58" s="16">
        <f t="shared" ref="G58" si="350">G48-G50</f>
        <v>1101.9999999999982</v>
      </c>
      <c r="H58" s="16">
        <f t="shared" ref="H58:AZ58" si="351">H48-H50</f>
        <v>1095.2000000000003</v>
      </c>
      <c r="I58" s="16">
        <f t="shared" ref="I58" si="352">I48-I50</f>
        <v>2197.1999999999998</v>
      </c>
      <c r="J58" s="16">
        <f t="shared" si="351"/>
        <v>1184.2000000000007</v>
      </c>
      <c r="K58" s="16">
        <f t="shared" si="351"/>
        <v>2279.4000000000005</v>
      </c>
      <c r="L58" s="62">
        <f t="shared" si="351"/>
        <v>3381.399999999996</v>
      </c>
      <c r="M58" s="65">
        <f t="shared" si="351"/>
        <v>1138.3000000000006</v>
      </c>
      <c r="N58" s="16">
        <f t="shared" si="351"/>
        <v>1031.7000000000014</v>
      </c>
      <c r="O58" s="16">
        <f t="shared" si="351"/>
        <v>2169.9999999999995</v>
      </c>
      <c r="P58" s="16">
        <f t="shared" si="351"/>
        <v>1051.3</v>
      </c>
      <c r="Q58" s="16">
        <f t="shared" si="351"/>
        <v>3221.2999999999984</v>
      </c>
      <c r="R58" s="16">
        <f t="shared" si="351"/>
        <v>1533.0999999999995</v>
      </c>
      <c r="S58" s="16">
        <f t="shared" si="351"/>
        <v>2584.4000000000015</v>
      </c>
      <c r="T58" s="62">
        <f t="shared" si="351"/>
        <v>4754.3999999999969</v>
      </c>
      <c r="U58" s="65">
        <f t="shared" si="351"/>
        <v>1146.0000000000005</v>
      </c>
      <c r="V58" s="16">
        <f t="shared" si="351"/>
        <v>641.00000000000102</v>
      </c>
      <c r="W58" s="16">
        <f t="shared" si="351"/>
        <v>1787.0000000000016</v>
      </c>
      <c r="X58" s="16">
        <f t="shared" si="351"/>
        <v>819.20000000000095</v>
      </c>
      <c r="Y58" s="16">
        <f t="shared" si="351"/>
        <v>2606.2000000000016</v>
      </c>
      <c r="Z58" s="16">
        <f t="shared" si="351"/>
        <v>694.80000000000109</v>
      </c>
      <c r="AA58" s="16">
        <f t="shared" si="351"/>
        <v>1513.9999999999986</v>
      </c>
      <c r="AB58" s="62">
        <f t="shared" si="351"/>
        <v>3301.0000000000045</v>
      </c>
      <c r="AC58" s="65">
        <f t="shared" si="351"/>
        <v>709.00000000000023</v>
      </c>
      <c r="AD58" s="16">
        <f t="shared" si="351"/>
        <v>827.70000000000186</v>
      </c>
      <c r="AE58" s="16">
        <f t="shared" si="351"/>
        <v>1536.6999999999985</v>
      </c>
      <c r="AF58" s="16">
        <f t="shared" si="351"/>
        <v>1008.399999999999</v>
      </c>
      <c r="AG58" s="16">
        <f t="shared" si="351"/>
        <v>2545.0999999999985</v>
      </c>
      <c r="AH58" s="16">
        <f t="shared" si="351"/>
        <v>913.89999999999918</v>
      </c>
      <c r="AI58" s="16">
        <f t="shared" si="351"/>
        <v>1899.1000000000056</v>
      </c>
      <c r="AJ58" s="62">
        <f t="shared" si="351"/>
        <v>3435.8000000000043</v>
      </c>
      <c r="AK58" s="65">
        <f t="shared" si="351"/>
        <v>767.49999999999909</v>
      </c>
      <c r="AL58" s="16">
        <f t="shared" si="351"/>
        <v>693.09999999999991</v>
      </c>
      <c r="AM58" s="16">
        <f t="shared" si="351"/>
        <v>1460.2000000000016</v>
      </c>
      <c r="AN58" s="16">
        <f t="shared" si="351"/>
        <v>713.60000000000025</v>
      </c>
      <c r="AO58" s="16">
        <f t="shared" si="351"/>
        <v>2173.7999999999984</v>
      </c>
      <c r="AP58" s="16">
        <f t="shared" si="351"/>
        <v>318.70000000000175</v>
      </c>
      <c r="AQ58" s="16">
        <f t="shared" si="351"/>
        <v>1032.2999999999993</v>
      </c>
      <c r="AR58" s="62">
        <f t="shared" si="351"/>
        <v>2492.5000000000027</v>
      </c>
      <c r="AS58" s="65">
        <f t="shared" si="351"/>
        <v>650.20000000000027</v>
      </c>
      <c r="AT58" s="16">
        <f t="shared" si="351"/>
        <v>380.19999999999959</v>
      </c>
      <c r="AU58" s="16">
        <f t="shared" si="351"/>
        <v>1030.4000000000003</v>
      </c>
      <c r="AV58" s="16">
        <f t="shared" si="351"/>
        <v>659.19999999999914</v>
      </c>
      <c r="AW58" s="16">
        <f t="shared" si="351"/>
        <v>1689.6000000000004</v>
      </c>
      <c r="AX58" s="16">
        <f t="shared" si="351"/>
        <v>3358.5667856999999</v>
      </c>
      <c r="AY58" s="16">
        <f t="shared" si="351"/>
        <v>4130.1667856999966</v>
      </c>
      <c r="AZ58" s="62">
        <f t="shared" si="351"/>
        <v>5048.1667857000002</v>
      </c>
      <c r="BA58" s="16">
        <f>BA48-BA50</f>
        <v>2397.1226422499999</v>
      </c>
      <c r="BB58" s="16">
        <f>BB48-BB50</f>
        <v>2516.9787743624993</v>
      </c>
      <c r="BC58" s="16">
        <f t="shared" ref="BC58:BH58" si="353">BC48-BC50</f>
        <v>4914.1014166125042</v>
      </c>
      <c r="BD58" s="16">
        <f t="shared" si="353"/>
        <v>2642.8277130806246</v>
      </c>
      <c r="BE58" s="16">
        <f t="shared" si="353"/>
        <v>7556.9291296931215</v>
      </c>
      <c r="BF58" s="16">
        <f t="shared" si="353"/>
        <v>2774.9690987346553</v>
      </c>
      <c r="BG58" s="16">
        <f t="shared" si="353"/>
        <v>5417.7968118152839</v>
      </c>
      <c r="BH58" s="62">
        <f t="shared" si="353"/>
        <v>10331.898228427786</v>
      </c>
      <c r="BI58" s="16">
        <f>BI48-BI50</f>
        <v>2913.7175536713921</v>
      </c>
      <c r="BJ58" s="16">
        <f>BJ48-BJ50</f>
        <v>3059.4034313549605</v>
      </c>
      <c r="BK58" s="16">
        <f t="shared" ref="BK58:BP58" si="354">BK48-BK50</f>
        <v>5973.1209850263558</v>
      </c>
      <c r="BL58" s="16">
        <f t="shared" si="354"/>
        <v>3212.3736029227066</v>
      </c>
      <c r="BM58" s="16">
        <f t="shared" si="354"/>
        <v>9185.4945879490624</v>
      </c>
      <c r="BN58" s="16">
        <f t="shared" si="354"/>
        <v>3372.9922830688429</v>
      </c>
      <c r="BO58" s="16">
        <f t="shared" si="354"/>
        <v>6585.3658859915558</v>
      </c>
      <c r="BP58" s="62">
        <f t="shared" si="354"/>
        <v>12558.486871017903</v>
      </c>
      <c r="BQ58" s="16">
        <f>BQ48-BQ50</f>
        <v>3541.6418972222846</v>
      </c>
      <c r="BR58" s="16">
        <f>BR48-BR50</f>
        <v>3718.7239920833963</v>
      </c>
      <c r="BS58" s="16">
        <f t="shared" ref="BS58:BX58" si="355">BS48-BS50</f>
        <v>7260.3658893056891</v>
      </c>
      <c r="BT58" s="16">
        <f t="shared" si="355"/>
        <v>3904.6601916875716</v>
      </c>
      <c r="BU58" s="16">
        <f t="shared" si="355"/>
        <v>11165.026080993261</v>
      </c>
      <c r="BV58" s="16">
        <f t="shared" si="355"/>
        <v>4099.893201271947</v>
      </c>
      <c r="BW58" s="16">
        <f t="shared" si="355"/>
        <v>8004.5533929595249</v>
      </c>
      <c r="BX58" s="62">
        <f t="shared" si="355"/>
        <v>15264.919282265222</v>
      </c>
      <c r="BY58" s="16">
        <f>BY48-BY50</f>
        <v>4304.8878613355464</v>
      </c>
      <c r="BZ58" s="16">
        <f>BZ48-BZ50</f>
        <v>4520.1322544023242</v>
      </c>
      <c r="CA58" s="16">
        <f t="shared" ref="CA58:CF58" si="356">CA48-CA50</f>
        <v>8825.0201157378669</v>
      </c>
      <c r="CB58" s="16">
        <f t="shared" si="356"/>
        <v>4746.1388671224395</v>
      </c>
      <c r="CC58" s="16">
        <f t="shared" si="356"/>
        <v>13571.158982860321</v>
      </c>
      <c r="CD58" s="16">
        <f t="shared" si="356"/>
        <v>4983.4458104785617</v>
      </c>
      <c r="CE58" s="16">
        <f t="shared" si="356"/>
        <v>9729.5846776010148</v>
      </c>
      <c r="CF58" s="62">
        <f t="shared" si="356"/>
        <v>18554.604793338869</v>
      </c>
      <c r="CG58" s="16">
        <f>CG48-CG50</f>
        <v>5232.6181010024893</v>
      </c>
      <c r="CH58" s="16">
        <f>CH48-CH50</f>
        <v>5494.2490060526152</v>
      </c>
      <c r="CI58" s="16">
        <f t="shared" ref="CI58:CN58" si="357">CI48-CI50</f>
        <v>10726.867107055104</v>
      </c>
      <c r="CJ58" s="16">
        <f t="shared" si="357"/>
        <v>5768.9614563552432</v>
      </c>
      <c r="CK58" s="16">
        <f t="shared" si="357"/>
        <v>16495.828563410341</v>
      </c>
      <c r="CL58" s="16">
        <f t="shared" si="357"/>
        <v>6057.4095291730082</v>
      </c>
      <c r="CM58" s="16">
        <f t="shared" si="357"/>
        <v>11826.370985528265</v>
      </c>
      <c r="CN58" s="62">
        <f t="shared" si="357"/>
        <v>22553.238092583364</v>
      </c>
      <c r="CO58" s="16">
        <f>CO48-CO50</f>
        <v>6360.2800056316582</v>
      </c>
      <c r="CP58" s="16">
        <f>CP48-CP50</f>
        <v>6678.2940059132416</v>
      </c>
      <c r="CQ58" s="16">
        <f t="shared" ref="CQ58:CV58" si="358">CQ48-CQ50</f>
        <v>13038.574011544901</v>
      </c>
      <c r="CR58" s="16">
        <f t="shared" si="358"/>
        <v>7012.2087062089104</v>
      </c>
      <c r="CS58" s="16">
        <f t="shared" si="358"/>
        <v>20050.782717753806</v>
      </c>
      <c r="CT58" s="16">
        <f t="shared" si="358"/>
        <v>7362.8191415193523</v>
      </c>
      <c r="CU58" s="16">
        <f t="shared" si="358"/>
        <v>14375.027847728257</v>
      </c>
      <c r="CV58" s="62">
        <f t="shared" si="358"/>
        <v>27413.601859273163</v>
      </c>
      <c r="CW58" s="16">
        <f>CW48-CW50</f>
        <v>7730.9600985953239</v>
      </c>
      <c r="CX58" s="16">
        <f>CX48-CX50</f>
        <v>8117.5081035250832</v>
      </c>
      <c r="CY58" s="16">
        <f t="shared" ref="CY58:DD58" si="359">CY48-CY50</f>
        <v>15848.468202120412</v>
      </c>
      <c r="CZ58" s="16">
        <f t="shared" si="359"/>
        <v>8523.3835087013413</v>
      </c>
      <c r="DA58" s="16">
        <f t="shared" si="359"/>
        <v>24371.851710821735</v>
      </c>
      <c r="DB58" s="16">
        <f t="shared" si="359"/>
        <v>8949.5526841364117</v>
      </c>
      <c r="DC58" s="16">
        <f t="shared" si="359"/>
        <v>17472.936192837758</v>
      </c>
      <c r="DD58" s="62">
        <f t="shared" si="359"/>
        <v>33321.404394958139</v>
      </c>
      <c r="DE58" s="16">
        <f>DE48-DE50</f>
        <v>9397.030318343237</v>
      </c>
      <c r="DF58" s="16">
        <f>DF48-DF50</f>
        <v>9866.8818342603954</v>
      </c>
      <c r="DG58" s="16">
        <f t="shared" ref="DG58:DL58" si="360">DG48-DG50</f>
        <v>19263.91215260364</v>
      </c>
      <c r="DH58" s="16">
        <f t="shared" si="360"/>
        <v>10360.225925973407</v>
      </c>
      <c r="DI58" s="16">
        <f t="shared" si="360"/>
        <v>29624.13807857706</v>
      </c>
      <c r="DJ58" s="16">
        <f t="shared" si="360"/>
        <v>10878.237222272084</v>
      </c>
      <c r="DK58" s="16">
        <f t="shared" si="360"/>
        <v>21238.463148245482</v>
      </c>
      <c r="DL58" s="62">
        <f t="shared" si="360"/>
        <v>40502.375300849155</v>
      </c>
      <c r="DM58" s="16">
        <f>DM48-DM50</f>
        <v>11422.149083385688</v>
      </c>
      <c r="DN58" s="16">
        <f>DN48-DN50</f>
        <v>11993.256537554973</v>
      </c>
      <c r="DO58" s="16">
        <f t="shared" ref="DO58:DT58" si="361">DO48-DO50</f>
        <v>23415.405620940655</v>
      </c>
      <c r="DP58" s="16">
        <f t="shared" si="361"/>
        <v>12592.919364432719</v>
      </c>
      <c r="DQ58" s="16">
        <f t="shared" si="361"/>
        <v>36008.324985373387</v>
      </c>
      <c r="DR58" s="16">
        <f t="shared" si="361"/>
        <v>13222.565332654362</v>
      </c>
      <c r="DS58" s="16">
        <f t="shared" si="361"/>
        <v>25815.484697087053</v>
      </c>
      <c r="DT58" s="62">
        <f t="shared" si="361"/>
        <v>49230.890318027741</v>
      </c>
    </row>
    <row r="59" spans="2:124" ht="14.4" x14ac:dyDescent="0.3">
      <c r="B59" s="41" t="s">
        <v>53</v>
      </c>
      <c r="C59" s="42" t="s">
        <v>58</v>
      </c>
      <c r="D59" s="42"/>
      <c r="E59" s="69">
        <f t="shared" ref="E59:AJ59" si="362">IFERROR(E58/E13,"na")</f>
        <v>4.5069844374419042E-2</v>
      </c>
      <c r="F59" s="13">
        <f t="shared" si="362"/>
        <v>7.3658886676303145E-2</v>
      </c>
      <c r="G59" s="13">
        <f t="shared" si="362"/>
        <v>6.0630735711613273E-2</v>
      </c>
      <c r="H59" s="13">
        <f t="shared" si="362"/>
        <v>9.0422721268163822E-2</v>
      </c>
      <c r="I59" s="13">
        <f t="shared" si="362"/>
        <v>7.254453967960485E-2</v>
      </c>
      <c r="J59" s="13">
        <f t="shared" si="362"/>
        <v>7.0633566750569657E-2</v>
      </c>
      <c r="K59" s="13">
        <f t="shared" si="362"/>
        <v>7.8933699017224551E-2</v>
      </c>
      <c r="L59" s="64">
        <f t="shared" si="362"/>
        <v>7.1863643125836735E-2</v>
      </c>
      <c r="M59" s="69">
        <f t="shared" si="362"/>
        <v>0.11105365853658543</v>
      </c>
      <c r="N59" s="13">
        <f t="shared" si="362"/>
        <v>8.95712871802887E-2</v>
      </c>
      <c r="O59" s="13">
        <f t="shared" si="362"/>
        <v>9.9686698946169161E-2</v>
      </c>
      <c r="P59" s="13">
        <f t="shared" si="362"/>
        <v>8.4919224555735057E-2</v>
      </c>
      <c r="Q59" s="13">
        <f t="shared" si="362"/>
        <v>9.433293702157064E-2</v>
      </c>
      <c r="R59" s="13">
        <f t="shared" si="362"/>
        <v>0.1221116854773833</v>
      </c>
      <c r="S59" s="13">
        <f t="shared" si="362"/>
        <v>0.10364589390773579</v>
      </c>
      <c r="T59" s="64">
        <f t="shared" si="362"/>
        <v>0.10180052287749629</v>
      </c>
      <c r="U59" s="69">
        <f t="shared" si="362"/>
        <v>9.0033467938343603E-2</v>
      </c>
      <c r="V59" s="13">
        <f t="shared" si="362"/>
        <v>5.9474656002672273E-2</v>
      </c>
      <c r="W59" s="13">
        <f t="shared" si="362"/>
        <v>7.6022172779212444E-2</v>
      </c>
      <c r="X59" s="13">
        <f t="shared" si="362"/>
        <v>7.2504558086842696E-2</v>
      </c>
      <c r="Y59" s="13">
        <f t="shared" si="362"/>
        <v>7.4880261112659469E-2</v>
      </c>
      <c r="Z59" s="13">
        <f t="shared" si="362"/>
        <v>4.8638431921596156E-2</v>
      </c>
      <c r="AA59" s="13">
        <f t="shared" si="362"/>
        <v>5.9178536249784967E-2</v>
      </c>
      <c r="AB59" s="64">
        <f t="shared" si="362"/>
        <v>6.7243974829853073E-2</v>
      </c>
      <c r="AC59" s="69">
        <f t="shared" si="362"/>
        <v>6.0963550847384779E-2</v>
      </c>
      <c r="AD59" s="13">
        <f t="shared" si="362"/>
        <v>7.4198580034423575E-2</v>
      </c>
      <c r="AE59" s="13">
        <f t="shared" si="362"/>
        <v>6.7443197528209167E-2</v>
      </c>
      <c r="AF59" s="13">
        <f t="shared" si="362"/>
        <v>7.7464951027462953E-2</v>
      </c>
      <c r="AG59" s="13">
        <f t="shared" si="362"/>
        <v>7.1087016026768965E-2</v>
      </c>
      <c r="AH59" s="13">
        <f t="shared" si="362"/>
        <v>6.7875285939217433E-2</v>
      </c>
      <c r="AI59" s="13">
        <f t="shared" si="362"/>
        <v>7.1713132365880297E-2</v>
      </c>
      <c r="AJ59" s="64">
        <f t="shared" si="362"/>
        <v>6.9738364422432947E-2</v>
      </c>
      <c r="AK59" s="69">
        <f t="shared" ref="AK59:BP59" si="363">IFERROR(AK58/AK13,"na")</f>
        <v>7.0384431972414729E-2</v>
      </c>
      <c r="AL59" s="13">
        <f t="shared" si="363"/>
        <v>6.1628610044102992E-2</v>
      </c>
      <c r="AM59" s="13">
        <f t="shared" si="363"/>
        <v>6.5920869675135968E-2</v>
      </c>
      <c r="AN59" s="13">
        <f t="shared" si="363"/>
        <v>6.31013016411998E-2</v>
      </c>
      <c r="AO59" s="13">
        <f t="shared" si="363"/>
        <v>6.4967901588781643E-2</v>
      </c>
      <c r="AP59" s="13">
        <f t="shared" si="363"/>
        <v>2.516145331670128E-2</v>
      </c>
      <c r="AQ59" s="13">
        <f t="shared" si="363"/>
        <v>4.3057351407716341E-2</v>
      </c>
      <c r="AR59" s="64">
        <f t="shared" si="363"/>
        <v>5.4037003152248908E-2</v>
      </c>
      <c r="AS59" s="69">
        <f t="shared" si="363"/>
        <v>5.0355087784515563E-2</v>
      </c>
      <c r="AT59" s="13">
        <f t="shared" si="363"/>
        <v>2.5573589652180321E-2</v>
      </c>
      <c r="AU59" s="13">
        <f t="shared" si="363"/>
        <v>3.7092500863955782E-2</v>
      </c>
      <c r="AV59" s="13">
        <f t="shared" si="363"/>
        <v>4.4415397158007443E-2</v>
      </c>
      <c r="AW59" s="13">
        <f t="shared" si="363"/>
        <v>3.9642522799847035E-2</v>
      </c>
      <c r="AX59" s="13">
        <f t="shared" si="363"/>
        <v>0.21551675576248</v>
      </c>
      <c r="AY59" s="13">
        <f t="shared" si="363"/>
        <v>0.13574694982512181</v>
      </c>
      <c r="AZ59" s="64">
        <f t="shared" si="363"/>
        <v>8.6731279203727335E-2</v>
      </c>
      <c r="BA59" s="13">
        <f t="shared" si="363"/>
        <v>0.14649675576248</v>
      </c>
      <c r="BB59" s="13">
        <f t="shared" si="363"/>
        <v>0.14649675576247995</v>
      </c>
      <c r="BC59" s="13">
        <f t="shared" si="363"/>
        <v>0.14649675576248011</v>
      </c>
      <c r="BD59" s="13">
        <f t="shared" si="363"/>
        <v>0.14649675576247997</v>
      </c>
      <c r="BE59" s="13">
        <f t="shared" si="363"/>
        <v>0.14649675576247992</v>
      </c>
      <c r="BF59" s="13">
        <f t="shared" si="363"/>
        <v>0.14649675576247992</v>
      </c>
      <c r="BG59" s="13">
        <f t="shared" si="363"/>
        <v>0.14649675576248006</v>
      </c>
      <c r="BH59" s="64">
        <f t="shared" si="363"/>
        <v>0.14649675576248006</v>
      </c>
      <c r="BI59" s="13">
        <f t="shared" si="363"/>
        <v>0.14649675576248011</v>
      </c>
      <c r="BJ59" s="13">
        <f t="shared" si="363"/>
        <v>0.14649675576248006</v>
      </c>
      <c r="BK59" s="13">
        <f t="shared" si="363"/>
        <v>0.14649675576248017</v>
      </c>
      <c r="BL59" s="13">
        <f t="shared" si="363"/>
        <v>0.14649675576247997</v>
      </c>
      <c r="BM59" s="13">
        <f t="shared" si="363"/>
        <v>0.14649675576248011</v>
      </c>
      <c r="BN59" s="13">
        <f t="shared" si="363"/>
        <v>0.14649675576248</v>
      </c>
      <c r="BO59" s="13">
        <f t="shared" si="363"/>
        <v>0.14649675576248011</v>
      </c>
      <c r="BP59" s="64">
        <f t="shared" si="363"/>
        <v>0.14649675576248006</v>
      </c>
      <c r="BQ59" s="13">
        <f t="shared" ref="BQ59:CV59" si="364">IFERROR(BQ58/BQ13,"na")</f>
        <v>0.14649675576247997</v>
      </c>
      <c r="BR59" s="13">
        <f t="shared" si="364"/>
        <v>0.14649675576247989</v>
      </c>
      <c r="BS59" s="13">
        <f t="shared" si="364"/>
        <v>0.14649675576248009</v>
      </c>
      <c r="BT59" s="13">
        <f t="shared" si="364"/>
        <v>0.14649675576248009</v>
      </c>
      <c r="BU59" s="13">
        <f t="shared" si="364"/>
        <v>0.14649675576248009</v>
      </c>
      <c r="BV59" s="13">
        <f t="shared" si="364"/>
        <v>0.14649675576247995</v>
      </c>
      <c r="BW59" s="13">
        <f t="shared" si="364"/>
        <v>0.14649675576248014</v>
      </c>
      <c r="BX59" s="64">
        <f t="shared" si="364"/>
        <v>0.1464967557624802</v>
      </c>
      <c r="BY59" s="13">
        <f t="shared" si="364"/>
        <v>0.14649675576248003</v>
      </c>
      <c r="BZ59" s="13">
        <f t="shared" si="364"/>
        <v>0.14649675576248003</v>
      </c>
      <c r="CA59" s="13">
        <f t="shared" si="364"/>
        <v>0.14649675576247995</v>
      </c>
      <c r="CB59" s="13">
        <f t="shared" si="364"/>
        <v>0.14649675576248</v>
      </c>
      <c r="CC59" s="13">
        <f t="shared" si="364"/>
        <v>0.14649675576248011</v>
      </c>
      <c r="CD59" s="13">
        <f t="shared" si="364"/>
        <v>0.14649675576248</v>
      </c>
      <c r="CE59" s="13">
        <f t="shared" si="364"/>
        <v>0.1464967557624802</v>
      </c>
      <c r="CF59" s="64">
        <f t="shared" si="364"/>
        <v>0.14649675576247997</v>
      </c>
      <c r="CG59" s="13">
        <f t="shared" si="364"/>
        <v>0.14649675576247997</v>
      </c>
      <c r="CH59" s="13">
        <f t="shared" si="364"/>
        <v>0.14649675576248</v>
      </c>
      <c r="CI59" s="13">
        <f t="shared" si="364"/>
        <v>0.14649675576248</v>
      </c>
      <c r="CJ59" s="13">
        <f t="shared" si="364"/>
        <v>0.14649675576247995</v>
      </c>
      <c r="CK59" s="13">
        <f t="shared" si="364"/>
        <v>0.14649675576247992</v>
      </c>
      <c r="CL59" s="13">
        <f t="shared" si="364"/>
        <v>0.14649675576248</v>
      </c>
      <c r="CM59" s="13">
        <f t="shared" si="364"/>
        <v>0.14649675576248011</v>
      </c>
      <c r="CN59" s="64">
        <f t="shared" si="364"/>
        <v>0.14649675576248003</v>
      </c>
      <c r="CO59" s="13">
        <f t="shared" si="364"/>
        <v>0.14649675576247997</v>
      </c>
      <c r="CP59" s="13">
        <f t="shared" si="364"/>
        <v>0.14649675576247997</v>
      </c>
      <c r="CQ59" s="13">
        <f t="shared" si="364"/>
        <v>0.14649675576248</v>
      </c>
      <c r="CR59" s="13">
        <f t="shared" si="364"/>
        <v>0.14649675576248011</v>
      </c>
      <c r="CS59" s="13">
        <f t="shared" si="364"/>
        <v>0.14649675576248</v>
      </c>
      <c r="CT59" s="13">
        <f t="shared" si="364"/>
        <v>0.14649675576248003</v>
      </c>
      <c r="CU59" s="13">
        <f t="shared" si="364"/>
        <v>0.14649675576248003</v>
      </c>
      <c r="CV59" s="64">
        <f t="shared" si="364"/>
        <v>0.14649675576248003</v>
      </c>
      <c r="CW59" s="13">
        <f t="shared" ref="CW59:DT59" si="365">IFERROR(CW58/CW13,"na")</f>
        <v>0.14649675576248009</v>
      </c>
      <c r="CX59" s="13">
        <f t="shared" si="365"/>
        <v>0.14649675576247995</v>
      </c>
      <c r="CY59" s="13">
        <f t="shared" si="365"/>
        <v>0.14649675576248006</v>
      </c>
      <c r="CZ59" s="13">
        <f t="shared" si="365"/>
        <v>0.14649675576248</v>
      </c>
      <c r="DA59" s="13">
        <f t="shared" si="365"/>
        <v>0.14649675576247995</v>
      </c>
      <c r="DB59" s="13">
        <f t="shared" si="365"/>
        <v>0.14649675576248006</v>
      </c>
      <c r="DC59" s="13">
        <f t="shared" si="365"/>
        <v>0.14649675576248009</v>
      </c>
      <c r="DD59" s="64">
        <f t="shared" si="365"/>
        <v>0.14649675576247995</v>
      </c>
      <c r="DE59" s="13">
        <f t="shared" si="365"/>
        <v>0.14649675576248011</v>
      </c>
      <c r="DF59" s="13">
        <f t="shared" si="365"/>
        <v>0.14649675576248009</v>
      </c>
      <c r="DG59" s="13">
        <f t="shared" si="365"/>
        <v>0.14649675576248014</v>
      </c>
      <c r="DH59" s="13">
        <f t="shared" si="365"/>
        <v>0.14649675576247995</v>
      </c>
      <c r="DI59" s="13">
        <f t="shared" si="365"/>
        <v>0.14649675576248014</v>
      </c>
      <c r="DJ59" s="13">
        <f t="shared" si="365"/>
        <v>0.14649675576248003</v>
      </c>
      <c r="DK59" s="13">
        <f t="shared" si="365"/>
        <v>0.14649675576247992</v>
      </c>
      <c r="DL59" s="64">
        <f t="shared" si="365"/>
        <v>0.14649675576248014</v>
      </c>
      <c r="DM59" s="13">
        <f t="shared" si="365"/>
        <v>0.14649675576248</v>
      </c>
      <c r="DN59" s="13">
        <f t="shared" si="365"/>
        <v>0.14649675576248003</v>
      </c>
      <c r="DO59" s="13">
        <f t="shared" si="365"/>
        <v>0.14649675576247997</v>
      </c>
      <c r="DP59" s="13">
        <f t="shared" si="365"/>
        <v>0.14649675576247997</v>
      </c>
      <c r="DQ59" s="13">
        <f t="shared" si="365"/>
        <v>0.14649675576248003</v>
      </c>
      <c r="DR59" s="13">
        <f t="shared" si="365"/>
        <v>0.14649675576248006</v>
      </c>
      <c r="DS59" s="13">
        <f t="shared" si="365"/>
        <v>0.14649675576247986</v>
      </c>
      <c r="DT59" s="64">
        <f t="shared" si="365"/>
        <v>0.14649675576248</v>
      </c>
    </row>
    <row r="60" spans="2:124" x14ac:dyDescent="0.25">
      <c r="B60" s="10" t="s">
        <v>205</v>
      </c>
      <c r="C60" s="10" t="s">
        <v>57</v>
      </c>
      <c r="E60" s="49">
        <v>0</v>
      </c>
      <c r="F60" s="10">
        <v>0</v>
      </c>
      <c r="G60" s="10">
        <f>E60+F60</f>
        <v>0</v>
      </c>
      <c r="H60" s="10">
        <v>0</v>
      </c>
      <c r="I60" s="10">
        <f>E60+F60+H60</f>
        <v>0</v>
      </c>
      <c r="J60" s="10">
        <v>0</v>
      </c>
      <c r="K60" s="10">
        <f>H60+J60</f>
        <v>0</v>
      </c>
      <c r="L60" s="50">
        <f>E60+F60+H60+J60</f>
        <v>0</v>
      </c>
      <c r="M60" s="49">
        <v>0</v>
      </c>
      <c r="N60" s="10">
        <v>0</v>
      </c>
      <c r="O60" s="10">
        <f>M60+N60</f>
        <v>0</v>
      </c>
      <c r="P60" s="10">
        <v>0</v>
      </c>
      <c r="Q60" s="10">
        <f>M60+N60+P60</f>
        <v>0</v>
      </c>
      <c r="R60" s="10">
        <v>0</v>
      </c>
      <c r="S60" s="10">
        <f>P60+R60</f>
        <v>0</v>
      </c>
      <c r="T60" s="50">
        <f>M60+N60+P60+R60</f>
        <v>0</v>
      </c>
      <c r="U60" s="49">
        <v>0</v>
      </c>
      <c r="V60" s="10">
        <v>0</v>
      </c>
      <c r="W60" s="10">
        <f>U60+V60</f>
        <v>0</v>
      </c>
      <c r="X60" s="10">
        <v>0</v>
      </c>
      <c r="Y60" s="10">
        <f>U60+V60+X60</f>
        <v>0</v>
      </c>
      <c r="Z60" s="10">
        <v>0</v>
      </c>
      <c r="AA60" s="10">
        <f>X60+Z60</f>
        <v>0</v>
      </c>
      <c r="AB60" s="50">
        <f>U60+V60+X60+Z60</f>
        <v>0</v>
      </c>
      <c r="AC60" s="49">
        <v>0</v>
      </c>
      <c r="AD60" s="10">
        <v>0</v>
      </c>
      <c r="AE60" s="10">
        <f>AC60+AD60</f>
        <v>0</v>
      </c>
      <c r="AF60" s="10">
        <v>0</v>
      </c>
      <c r="AG60" s="10">
        <f>AC60+AD60+AF60</f>
        <v>0</v>
      </c>
      <c r="AH60" s="10">
        <v>0.1</v>
      </c>
      <c r="AI60" s="10">
        <f>AF60+AH60</f>
        <v>0.1</v>
      </c>
      <c r="AJ60" s="50">
        <f>AC60+AD60+AF60+AH60</f>
        <v>0.1</v>
      </c>
      <c r="AK60" s="49">
        <v>-0.1</v>
      </c>
      <c r="AL60" s="10">
        <v>-0.1</v>
      </c>
      <c r="AM60" s="10">
        <f>AK60+AL60</f>
        <v>-0.2</v>
      </c>
      <c r="AN60" s="10">
        <v>-0.3</v>
      </c>
      <c r="AO60" s="10">
        <f>AK60+AL60+AN60</f>
        <v>-0.5</v>
      </c>
      <c r="AP60" s="10">
        <v>0</v>
      </c>
      <c r="AQ60" s="10">
        <f>AN60+AP60</f>
        <v>-0.3</v>
      </c>
      <c r="AR60" s="50">
        <f>AK60+AL60+AN60+AP60</f>
        <v>-0.5</v>
      </c>
      <c r="AS60" s="49">
        <v>0</v>
      </c>
      <c r="AT60" s="10">
        <v>0</v>
      </c>
      <c r="AU60" s="10">
        <f>AS60+AT60</f>
        <v>0</v>
      </c>
      <c r="AV60" s="10">
        <v>0</v>
      </c>
      <c r="AW60" s="10">
        <f>AS60+AT60+AV60</f>
        <v>0</v>
      </c>
      <c r="AX60" s="10">
        <v>0</v>
      </c>
      <c r="AY60" s="15">
        <f>AV60+AX60</f>
        <v>0</v>
      </c>
      <c r="AZ60" s="50">
        <f>AS60+AT60+AV60+AX60</f>
        <v>0</v>
      </c>
      <c r="BA60" s="10">
        <v>0</v>
      </c>
      <c r="BB60" s="10">
        <v>0</v>
      </c>
      <c r="BC60" s="10">
        <f>BA60+BB60</f>
        <v>0</v>
      </c>
      <c r="BD60" s="10">
        <v>0</v>
      </c>
      <c r="BE60" s="10">
        <f>BA60+BB60+BD60</f>
        <v>0</v>
      </c>
      <c r="BF60" s="10">
        <v>0</v>
      </c>
      <c r="BG60" s="15">
        <f>BD60+BF60</f>
        <v>0</v>
      </c>
      <c r="BH60" s="50">
        <f>BA60+BB60+BD60+BF60</f>
        <v>0</v>
      </c>
      <c r="BI60" s="10">
        <v>0</v>
      </c>
      <c r="BJ60" s="10">
        <v>0</v>
      </c>
      <c r="BK60" s="10">
        <f>BI60+BJ60</f>
        <v>0</v>
      </c>
      <c r="BL60" s="10">
        <v>0</v>
      </c>
      <c r="BM60" s="10">
        <f>BI60+BJ60+BL60</f>
        <v>0</v>
      </c>
      <c r="BN60" s="10">
        <v>0</v>
      </c>
      <c r="BO60" s="15">
        <f>BL60+BN60</f>
        <v>0</v>
      </c>
      <c r="BP60" s="50">
        <f>BI60+BJ60+BL60+BN60</f>
        <v>0</v>
      </c>
      <c r="BQ60" s="10">
        <v>0</v>
      </c>
      <c r="BR60" s="10">
        <v>0</v>
      </c>
      <c r="BS60" s="10">
        <f>BQ60+BR60</f>
        <v>0</v>
      </c>
      <c r="BT60" s="10">
        <v>0</v>
      </c>
      <c r="BU60" s="10">
        <f>BQ60+BR60+BT60</f>
        <v>0</v>
      </c>
      <c r="BV60" s="10">
        <v>0</v>
      </c>
      <c r="BW60" s="15">
        <f>BT60+BV60</f>
        <v>0</v>
      </c>
      <c r="BX60" s="50">
        <f>BQ60+BR60+BT60+BV60</f>
        <v>0</v>
      </c>
      <c r="BY60" s="10">
        <v>0</v>
      </c>
      <c r="BZ60" s="10">
        <v>0</v>
      </c>
      <c r="CA60" s="10">
        <f>BY60+BZ60</f>
        <v>0</v>
      </c>
      <c r="CB60" s="10">
        <v>0</v>
      </c>
      <c r="CC60" s="10">
        <f>BY60+BZ60+CB60</f>
        <v>0</v>
      </c>
      <c r="CD60" s="10">
        <v>0</v>
      </c>
      <c r="CE60" s="15">
        <f>CB60+CD60</f>
        <v>0</v>
      </c>
      <c r="CF60" s="50">
        <f>BY60+BZ60+CB60+CD60</f>
        <v>0</v>
      </c>
      <c r="CG60" s="10">
        <v>0</v>
      </c>
      <c r="CH60" s="10">
        <v>0</v>
      </c>
      <c r="CI60" s="10">
        <f>CG60+CH60</f>
        <v>0</v>
      </c>
      <c r="CJ60" s="10">
        <v>0</v>
      </c>
      <c r="CK60" s="10">
        <f>CG60+CH60+CJ60</f>
        <v>0</v>
      </c>
      <c r="CL60" s="10">
        <v>0</v>
      </c>
      <c r="CM60" s="15">
        <f>CJ60+CL60</f>
        <v>0</v>
      </c>
      <c r="CN60" s="50">
        <f>CG60+CH60+CJ60+CL60</f>
        <v>0</v>
      </c>
      <c r="CO60" s="10">
        <v>0</v>
      </c>
      <c r="CP60" s="10">
        <v>0</v>
      </c>
      <c r="CQ60" s="10">
        <f>CO60+CP60</f>
        <v>0</v>
      </c>
      <c r="CR60" s="10">
        <v>0</v>
      </c>
      <c r="CS60" s="10">
        <f>CO60+CP60+CR60</f>
        <v>0</v>
      </c>
      <c r="CT60" s="10">
        <v>0</v>
      </c>
      <c r="CU60" s="15">
        <f>CR60+CT60</f>
        <v>0</v>
      </c>
      <c r="CV60" s="50">
        <f>CO60+CP60+CR60+CT60</f>
        <v>0</v>
      </c>
      <c r="CW60" s="10">
        <v>0</v>
      </c>
      <c r="CX60" s="10">
        <v>0</v>
      </c>
      <c r="CY60" s="10">
        <f>CW60+CX60</f>
        <v>0</v>
      </c>
      <c r="CZ60" s="10">
        <v>0</v>
      </c>
      <c r="DA60" s="10">
        <f>CW60+CX60+CZ60</f>
        <v>0</v>
      </c>
      <c r="DB60" s="10">
        <v>0</v>
      </c>
      <c r="DC60" s="15">
        <f>CZ60+DB60</f>
        <v>0</v>
      </c>
      <c r="DD60" s="50">
        <f>CW60+CX60+CZ60+DB60</f>
        <v>0</v>
      </c>
      <c r="DE60" s="10">
        <v>0</v>
      </c>
      <c r="DF60" s="10">
        <v>0</v>
      </c>
      <c r="DG60" s="10">
        <f>DE60+DF60</f>
        <v>0</v>
      </c>
      <c r="DH60" s="10">
        <v>0</v>
      </c>
      <c r="DI60" s="10">
        <f>DE60+DF60+DH60</f>
        <v>0</v>
      </c>
      <c r="DJ60" s="10">
        <v>0</v>
      </c>
      <c r="DK60" s="15">
        <f>DH60+DJ60</f>
        <v>0</v>
      </c>
      <c r="DL60" s="50">
        <f>DE60+DF60+DH60+DJ60</f>
        <v>0</v>
      </c>
      <c r="DM60" s="10">
        <v>0</v>
      </c>
      <c r="DN60" s="10">
        <v>0</v>
      </c>
      <c r="DO60" s="10">
        <f>DM60+DN60</f>
        <v>0</v>
      </c>
      <c r="DP60" s="10">
        <v>0</v>
      </c>
      <c r="DQ60" s="10">
        <f>DM60+DN60+DP60</f>
        <v>0</v>
      </c>
      <c r="DR60" s="10">
        <v>0</v>
      </c>
      <c r="DS60" s="15">
        <f>DP60+DR60</f>
        <v>0</v>
      </c>
      <c r="DT60" s="50">
        <f>DM60+DN60+DP60+DR60</f>
        <v>0</v>
      </c>
    </row>
    <row r="61" spans="2:124" s="13" customFormat="1" ht="14.4" x14ac:dyDescent="0.3">
      <c r="B61" s="41" t="s">
        <v>206</v>
      </c>
      <c r="C61" s="12" t="s">
        <v>58</v>
      </c>
      <c r="D61" s="12"/>
      <c r="E61" s="69">
        <f>IFERROR(E60/E58,"na")</f>
        <v>0</v>
      </c>
      <c r="F61" s="13">
        <v>0</v>
      </c>
      <c r="G61" s="13">
        <f>IFERROR(G60/G58,"na")</f>
        <v>0</v>
      </c>
      <c r="H61" s="13">
        <v>0</v>
      </c>
      <c r="I61" s="13">
        <f>E61+F61+H61</f>
        <v>0</v>
      </c>
      <c r="J61" s="13">
        <v>0</v>
      </c>
      <c r="K61" s="13">
        <f>H61+J61</f>
        <v>0</v>
      </c>
      <c r="L61" s="64">
        <f>E61+F61+H61+J61</f>
        <v>0</v>
      </c>
      <c r="M61" s="69">
        <f>IFERROR(M60/M58,"na")</f>
        <v>0</v>
      </c>
      <c r="N61" s="13">
        <f>IFERROR(N60/N58,"na")</f>
        <v>0</v>
      </c>
      <c r="O61" s="13">
        <f>IFERROR(O60/O58,"na")</f>
        <v>0</v>
      </c>
      <c r="P61" s="13">
        <v>0</v>
      </c>
      <c r="Q61" s="13">
        <f>M61+N61+P61</f>
        <v>0</v>
      </c>
      <c r="R61" s="13">
        <v>0</v>
      </c>
      <c r="S61" s="13">
        <f>P61+R61</f>
        <v>0</v>
      </c>
      <c r="T61" s="64">
        <f>M61+N61+P61+R61</f>
        <v>0</v>
      </c>
      <c r="U61" s="69">
        <f>IFERROR(U60/U58,"na")</f>
        <v>0</v>
      </c>
      <c r="V61" s="13">
        <f>IFERROR(V60/V58,"na")</f>
        <v>0</v>
      </c>
      <c r="W61" s="13">
        <f>IFERROR(W60/W58,"na")</f>
        <v>0</v>
      </c>
      <c r="X61" s="13">
        <v>0</v>
      </c>
      <c r="Y61" s="13">
        <f>U61+V61+X61</f>
        <v>0</v>
      </c>
      <c r="Z61" s="13">
        <v>0</v>
      </c>
      <c r="AA61" s="13">
        <f>X61+Z61</f>
        <v>0</v>
      </c>
      <c r="AB61" s="64">
        <f>U61+V61+X61+Z61</f>
        <v>0</v>
      </c>
      <c r="AC61" s="69">
        <f>IFERROR(AC60/AC58,"na")</f>
        <v>0</v>
      </c>
      <c r="AD61" s="13">
        <f>IFERROR(AD60/AD58,"na")</f>
        <v>0</v>
      </c>
      <c r="AE61" s="13">
        <f>IFERROR(AE60/AE58,"na")</f>
        <v>0</v>
      </c>
      <c r="AF61" s="13">
        <v>0</v>
      </c>
      <c r="AG61" s="13">
        <f>AC61+AD61+AF61</f>
        <v>0</v>
      </c>
      <c r="AH61" s="13">
        <v>0</v>
      </c>
      <c r="AI61" s="13">
        <f>AF61+AH61</f>
        <v>0</v>
      </c>
      <c r="AJ61" s="64">
        <f>AC61+AD61+AF61+AH61</f>
        <v>0</v>
      </c>
      <c r="AK61" s="69">
        <f>IFERROR(AK60/AK58,"na")</f>
        <v>-1.3029315960912067E-4</v>
      </c>
      <c r="AL61" s="13">
        <f>IFERROR(AL60/AL58,"na")</f>
        <v>-1.442793247727601E-4</v>
      </c>
      <c r="AM61" s="13">
        <f>IFERROR(AM60/AM58,"na")</f>
        <v>-1.3696753869332955E-4</v>
      </c>
      <c r="AN61" s="13">
        <v>0</v>
      </c>
      <c r="AO61" s="13">
        <f>AK61+AL61+AN61</f>
        <v>-2.745724843818808E-4</v>
      </c>
      <c r="AP61" s="13">
        <v>0</v>
      </c>
      <c r="AQ61" s="13">
        <f>AN61+AP61</f>
        <v>0</v>
      </c>
      <c r="AR61" s="64">
        <f>AK61+AL61+AN61+AP61</f>
        <v>-2.745724843818808E-4</v>
      </c>
      <c r="AS61" s="69">
        <f>IFERROR(AS60/AS58,"na")</f>
        <v>0</v>
      </c>
      <c r="AT61" s="13">
        <f>IFERROR(AT60/AT58,"na")</f>
        <v>0</v>
      </c>
      <c r="AU61" s="13">
        <f>IFERROR(AU60/AU58,"na")</f>
        <v>0</v>
      </c>
      <c r="AV61" s="13">
        <v>0</v>
      </c>
      <c r="AW61" s="13">
        <f>AS61+AT61+AV61</f>
        <v>0</v>
      </c>
      <c r="AX61" s="13">
        <v>0</v>
      </c>
      <c r="AY61" s="13">
        <f>AV61+AX61</f>
        <v>0</v>
      </c>
      <c r="AZ61" s="64">
        <f>AS61+AT61+AV61+AX61</f>
        <v>0</v>
      </c>
      <c r="BA61" s="13">
        <v>0</v>
      </c>
      <c r="BB61" s="13">
        <v>0</v>
      </c>
      <c r="BC61" s="13">
        <f>IFERROR(BC60/BC58,"na")</f>
        <v>0</v>
      </c>
      <c r="BD61" s="13">
        <v>0</v>
      </c>
      <c r="BE61" s="13">
        <f>BA61+BB61+BD61</f>
        <v>0</v>
      </c>
      <c r="BF61" s="13">
        <v>0</v>
      </c>
      <c r="BG61" s="13">
        <f>BD61+BF61</f>
        <v>0</v>
      </c>
      <c r="BH61" s="64">
        <f>BA61+BB61+BD61+BF61</f>
        <v>0</v>
      </c>
      <c r="BI61" s="13">
        <v>0</v>
      </c>
      <c r="BJ61" s="13">
        <v>0</v>
      </c>
      <c r="BK61" s="13">
        <f>IFERROR(BK60/BK58,"na")</f>
        <v>0</v>
      </c>
      <c r="BL61" s="13">
        <v>0</v>
      </c>
      <c r="BM61" s="13">
        <f>BI61+BJ61+BL61</f>
        <v>0</v>
      </c>
      <c r="BN61" s="13">
        <v>0</v>
      </c>
      <c r="BO61" s="13">
        <f>BL61+BN61</f>
        <v>0</v>
      </c>
      <c r="BP61" s="64">
        <f>BI61+BJ61+BL61+BN61</f>
        <v>0</v>
      </c>
      <c r="BQ61" s="13">
        <v>0</v>
      </c>
      <c r="BR61" s="13">
        <v>0</v>
      </c>
      <c r="BS61" s="13">
        <f>IFERROR(BS60/BS58,"na")</f>
        <v>0</v>
      </c>
      <c r="BT61" s="13">
        <v>0</v>
      </c>
      <c r="BU61" s="13">
        <f>BQ61+BR61+BT61</f>
        <v>0</v>
      </c>
      <c r="BV61" s="13">
        <v>0</v>
      </c>
      <c r="BW61" s="13">
        <f>BT61+BV61</f>
        <v>0</v>
      </c>
      <c r="BX61" s="64">
        <f>BQ61+BR61+BT61+BV61</f>
        <v>0</v>
      </c>
      <c r="BY61" s="13">
        <v>0</v>
      </c>
      <c r="BZ61" s="13">
        <v>0</v>
      </c>
      <c r="CA61" s="13">
        <f>IFERROR(CA60/CA58,"na")</f>
        <v>0</v>
      </c>
      <c r="CB61" s="13">
        <v>0</v>
      </c>
      <c r="CC61" s="13">
        <f>BY61+BZ61+CB61</f>
        <v>0</v>
      </c>
      <c r="CD61" s="13">
        <v>0</v>
      </c>
      <c r="CE61" s="13">
        <f>CB61+CD61</f>
        <v>0</v>
      </c>
      <c r="CF61" s="64">
        <f>BY61+BZ61+CB61+CD61</f>
        <v>0</v>
      </c>
      <c r="CG61" s="13">
        <v>0</v>
      </c>
      <c r="CH61" s="13">
        <v>0</v>
      </c>
      <c r="CI61" s="13">
        <f>IFERROR(CI60/CI58,"na")</f>
        <v>0</v>
      </c>
      <c r="CJ61" s="13">
        <v>0</v>
      </c>
      <c r="CK61" s="13">
        <f>CG61+CH61+CJ61</f>
        <v>0</v>
      </c>
      <c r="CL61" s="13">
        <v>0</v>
      </c>
      <c r="CM61" s="13">
        <f>CJ61+CL61</f>
        <v>0</v>
      </c>
      <c r="CN61" s="64">
        <f>CG61+CH61+CJ61+CL61</f>
        <v>0</v>
      </c>
      <c r="CO61" s="13">
        <v>0</v>
      </c>
      <c r="CP61" s="13">
        <v>0</v>
      </c>
      <c r="CQ61" s="13">
        <f>IFERROR(CQ60/CQ58,"na")</f>
        <v>0</v>
      </c>
      <c r="CR61" s="13">
        <v>0</v>
      </c>
      <c r="CS61" s="13">
        <f>CO61+CP61+CR61</f>
        <v>0</v>
      </c>
      <c r="CT61" s="13">
        <v>0</v>
      </c>
      <c r="CU61" s="13">
        <f>CR61+CT61</f>
        <v>0</v>
      </c>
      <c r="CV61" s="64">
        <f>CO61+CP61+CR61+CT61</f>
        <v>0</v>
      </c>
      <c r="CW61" s="13">
        <v>0</v>
      </c>
      <c r="CX61" s="13">
        <v>0</v>
      </c>
      <c r="CY61" s="13">
        <f>IFERROR(CY60/CY58,"na")</f>
        <v>0</v>
      </c>
      <c r="CZ61" s="13">
        <v>0</v>
      </c>
      <c r="DA61" s="13">
        <f>CW61+CX61+CZ61</f>
        <v>0</v>
      </c>
      <c r="DB61" s="13">
        <v>0</v>
      </c>
      <c r="DC61" s="13">
        <f>CZ61+DB61</f>
        <v>0</v>
      </c>
      <c r="DD61" s="64">
        <f>CW61+CX61+CZ61+DB61</f>
        <v>0</v>
      </c>
      <c r="DE61" s="13">
        <v>0</v>
      </c>
      <c r="DF61" s="13">
        <v>0</v>
      </c>
      <c r="DG61" s="13">
        <f>IFERROR(DG60/DG58,"na")</f>
        <v>0</v>
      </c>
      <c r="DH61" s="13">
        <v>0</v>
      </c>
      <c r="DI61" s="13">
        <f>DE61+DF61+DH61</f>
        <v>0</v>
      </c>
      <c r="DJ61" s="13">
        <v>0</v>
      </c>
      <c r="DK61" s="13">
        <f>DH61+DJ61</f>
        <v>0</v>
      </c>
      <c r="DL61" s="64">
        <f>DE61+DF61+DH61+DJ61</f>
        <v>0</v>
      </c>
      <c r="DM61" s="13">
        <v>0</v>
      </c>
      <c r="DN61" s="13">
        <v>0</v>
      </c>
      <c r="DO61" s="13">
        <f>IFERROR(DO60/DO58,"na")</f>
        <v>0</v>
      </c>
      <c r="DP61" s="13">
        <v>0</v>
      </c>
      <c r="DQ61" s="13">
        <f>DM61+DN61+DP61</f>
        <v>0</v>
      </c>
      <c r="DR61" s="13">
        <v>0</v>
      </c>
      <c r="DS61" s="13">
        <f>DP61+DR61</f>
        <v>0</v>
      </c>
      <c r="DT61" s="64">
        <f>DM61+DN61+DP61+DR61</f>
        <v>0</v>
      </c>
    </row>
    <row r="62" spans="2:124" x14ac:dyDescent="0.25">
      <c r="B62" s="40" t="s">
        <v>207</v>
      </c>
      <c r="C62" s="40" t="s">
        <v>57</v>
      </c>
      <c r="D62" s="40"/>
      <c r="E62" s="65">
        <f t="shared" ref="E62" si="366">E58-E60</f>
        <v>373.30000000000064</v>
      </c>
      <c r="F62" s="16">
        <f t="shared" ref="F62" si="367">F58-F60</f>
        <v>728.69999999999936</v>
      </c>
      <c r="G62" s="16">
        <f t="shared" ref="G62" si="368">G58-G60</f>
        <v>1101.9999999999982</v>
      </c>
      <c r="H62" s="16">
        <f t="shared" ref="H62:BS62" si="369">H58-H60</f>
        <v>1095.2000000000003</v>
      </c>
      <c r="I62" s="16">
        <f t="shared" ref="I62" si="370">I58-I60</f>
        <v>2197.1999999999998</v>
      </c>
      <c r="J62" s="16">
        <f t="shared" si="369"/>
        <v>1184.2000000000007</v>
      </c>
      <c r="K62" s="16">
        <f t="shared" si="369"/>
        <v>2279.4000000000005</v>
      </c>
      <c r="L62" s="62">
        <f t="shared" si="369"/>
        <v>3381.399999999996</v>
      </c>
      <c r="M62" s="65">
        <f t="shared" si="369"/>
        <v>1138.3000000000006</v>
      </c>
      <c r="N62" s="16">
        <f t="shared" si="369"/>
        <v>1031.7000000000014</v>
      </c>
      <c r="O62" s="16">
        <f t="shared" si="369"/>
        <v>2169.9999999999995</v>
      </c>
      <c r="P62" s="16">
        <f t="shared" si="369"/>
        <v>1051.3</v>
      </c>
      <c r="Q62" s="16">
        <f t="shared" si="369"/>
        <v>3221.2999999999984</v>
      </c>
      <c r="R62" s="16">
        <f t="shared" si="369"/>
        <v>1533.0999999999995</v>
      </c>
      <c r="S62" s="16">
        <f t="shared" si="369"/>
        <v>2584.4000000000015</v>
      </c>
      <c r="T62" s="62">
        <f t="shared" si="369"/>
        <v>4754.3999999999969</v>
      </c>
      <c r="U62" s="65">
        <f t="shared" si="369"/>
        <v>1146.0000000000005</v>
      </c>
      <c r="V62" s="16">
        <f t="shared" si="369"/>
        <v>641.00000000000102</v>
      </c>
      <c r="W62" s="16">
        <f t="shared" si="369"/>
        <v>1787.0000000000016</v>
      </c>
      <c r="X62" s="16">
        <f t="shared" si="369"/>
        <v>819.20000000000095</v>
      </c>
      <c r="Y62" s="16">
        <f t="shared" si="369"/>
        <v>2606.2000000000016</v>
      </c>
      <c r="Z62" s="16">
        <f t="shared" si="369"/>
        <v>694.80000000000109</v>
      </c>
      <c r="AA62" s="16">
        <f t="shared" si="369"/>
        <v>1513.9999999999986</v>
      </c>
      <c r="AB62" s="62">
        <f t="shared" si="369"/>
        <v>3301.0000000000045</v>
      </c>
      <c r="AC62" s="65">
        <f t="shared" si="369"/>
        <v>709.00000000000023</v>
      </c>
      <c r="AD62" s="16">
        <f t="shared" si="369"/>
        <v>827.70000000000186</v>
      </c>
      <c r="AE62" s="16">
        <f t="shared" si="369"/>
        <v>1536.6999999999985</v>
      </c>
      <c r="AF62" s="16">
        <f t="shared" si="369"/>
        <v>1008.399999999999</v>
      </c>
      <c r="AG62" s="16">
        <f t="shared" si="369"/>
        <v>2545.0999999999985</v>
      </c>
      <c r="AH62" s="16">
        <f t="shared" si="369"/>
        <v>913.79999999999916</v>
      </c>
      <c r="AI62" s="16">
        <f t="shared" si="369"/>
        <v>1899.0000000000057</v>
      </c>
      <c r="AJ62" s="62">
        <f t="shared" si="369"/>
        <v>3435.7000000000044</v>
      </c>
      <c r="AK62" s="65">
        <f t="shared" si="369"/>
        <v>767.59999999999911</v>
      </c>
      <c r="AL62" s="16">
        <f t="shared" si="369"/>
        <v>693.19999999999993</v>
      </c>
      <c r="AM62" s="16">
        <f t="shared" si="369"/>
        <v>1460.4000000000017</v>
      </c>
      <c r="AN62" s="16">
        <f t="shared" si="369"/>
        <v>713.9000000000002</v>
      </c>
      <c r="AO62" s="16">
        <f t="shared" si="369"/>
        <v>2174.2999999999984</v>
      </c>
      <c r="AP62" s="16">
        <f t="shared" si="369"/>
        <v>318.70000000000175</v>
      </c>
      <c r="AQ62" s="16">
        <f t="shared" si="369"/>
        <v>1032.5999999999992</v>
      </c>
      <c r="AR62" s="62">
        <f t="shared" si="369"/>
        <v>2493.0000000000027</v>
      </c>
      <c r="AS62" s="65">
        <f t="shared" si="369"/>
        <v>650.20000000000027</v>
      </c>
      <c r="AT62" s="16">
        <f t="shared" si="369"/>
        <v>380.19999999999959</v>
      </c>
      <c r="AU62" s="16">
        <f t="shared" si="369"/>
        <v>1030.4000000000003</v>
      </c>
      <c r="AV62" s="16">
        <f t="shared" si="369"/>
        <v>659.19999999999914</v>
      </c>
      <c r="AW62" s="16">
        <f t="shared" si="369"/>
        <v>1689.6000000000004</v>
      </c>
      <c r="AX62" s="16">
        <f t="shared" si="369"/>
        <v>3358.5667856999999</v>
      </c>
      <c r="AY62" s="16">
        <f t="shared" si="369"/>
        <v>4130.1667856999966</v>
      </c>
      <c r="AZ62" s="62">
        <f t="shared" si="369"/>
        <v>5048.1667857000002</v>
      </c>
      <c r="BA62" s="16">
        <f t="shared" si="369"/>
        <v>2397.1226422499999</v>
      </c>
      <c r="BB62" s="16">
        <f t="shared" si="369"/>
        <v>2516.9787743624993</v>
      </c>
      <c r="BC62" s="16">
        <f t="shared" si="369"/>
        <v>4914.1014166125042</v>
      </c>
      <c r="BD62" s="16">
        <f t="shared" si="369"/>
        <v>2642.8277130806246</v>
      </c>
      <c r="BE62" s="16">
        <f t="shared" si="369"/>
        <v>7556.9291296931215</v>
      </c>
      <c r="BF62" s="16">
        <f t="shared" si="369"/>
        <v>2774.9690987346553</v>
      </c>
      <c r="BG62" s="16">
        <f t="shared" si="369"/>
        <v>5417.7968118152839</v>
      </c>
      <c r="BH62" s="62">
        <f t="shared" si="369"/>
        <v>10331.898228427786</v>
      </c>
      <c r="BI62" s="16">
        <f t="shared" si="369"/>
        <v>2913.7175536713921</v>
      </c>
      <c r="BJ62" s="16">
        <f t="shared" si="369"/>
        <v>3059.4034313549605</v>
      </c>
      <c r="BK62" s="16">
        <f t="shared" si="369"/>
        <v>5973.1209850263558</v>
      </c>
      <c r="BL62" s="16">
        <f t="shared" si="369"/>
        <v>3212.3736029227066</v>
      </c>
      <c r="BM62" s="16">
        <f t="shared" si="369"/>
        <v>9185.4945879490624</v>
      </c>
      <c r="BN62" s="16">
        <f t="shared" si="369"/>
        <v>3372.9922830688429</v>
      </c>
      <c r="BO62" s="16">
        <f t="shared" si="369"/>
        <v>6585.3658859915558</v>
      </c>
      <c r="BP62" s="62">
        <f t="shared" si="369"/>
        <v>12558.486871017903</v>
      </c>
      <c r="BQ62" s="16">
        <f t="shared" si="369"/>
        <v>3541.6418972222846</v>
      </c>
      <c r="BR62" s="16">
        <f t="shared" si="369"/>
        <v>3718.7239920833963</v>
      </c>
      <c r="BS62" s="16">
        <f t="shared" si="369"/>
        <v>7260.3658893056891</v>
      </c>
      <c r="BT62" s="16">
        <f t="shared" ref="BT62:DT62" si="371">BT58-BT60</f>
        <v>3904.6601916875716</v>
      </c>
      <c r="BU62" s="16">
        <f t="shared" si="371"/>
        <v>11165.026080993261</v>
      </c>
      <c r="BV62" s="16">
        <f t="shared" si="371"/>
        <v>4099.893201271947</v>
      </c>
      <c r="BW62" s="16">
        <f t="shared" si="371"/>
        <v>8004.5533929595249</v>
      </c>
      <c r="BX62" s="62">
        <f t="shared" si="371"/>
        <v>15264.919282265222</v>
      </c>
      <c r="BY62" s="16">
        <f t="shared" si="371"/>
        <v>4304.8878613355464</v>
      </c>
      <c r="BZ62" s="16">
        <f t="shared" si="371"/>
        <v>4520.1322544023242</v>
      </c>
      <c r="CA62" s="16">
        <f t="shared" si="371"/>
        <v>8825.0201157378669</v>
      </c>
      <c r="CB62" s="16">
        <f t="shared" si="371"/>
        <v>4746.1388671224395</v>
      </c>
      <c r="CC62" s="16">
        <f t="shared" si="371"/>
        <v>13571.158982860321</v>
      </c>
      <c r="CD62" s="16">
        <f t="shared" si="371"/>
        <v>4983.4458104785617</v>
      </c>
      <c r="CE62" s="16">
        <f t="shared" si="371"/>
        <v>9729.5846776010148</v>
      </c>
      <c r="CF62" s="62">
        <f t="shared" si="371"/>
        <v>18554.604793338869</v>
      </c>
      <c r="CG62" s="16">
        <f t="shared" si="371"/>
        <v>5232.6181010024893</v>
      </c>
      <c r="CH62" s="16">
        <f t="shared" si="371"/>
        <v>5494.2490060526152</v>
      </c>
      <c r="CI62" s="16">
        <f t="shared" si="371"/>
        <v>10726.867107055104</v>
      </c>
      <c r="CJ62" s="16">
        <f t="shared" si="371"/>
        <v>5768.9614563552432</v>
      </c>
      <c r="CK62" s="16">
        <f t="shared" si="371"/>
        <v>16495.828563410341</v>
      </c>
      <c r="CL62" s="16">
        <f t="shared" si="371"/>
        <v>6057.4095291730082</v>
      </c>
      <c r="CM62" s="16">
        <f t="shared" si="371"/>
        <v>11826.370985528265</v>
      </c>
      <c r="CN62" s="62">
        <f t="shared" si="371"/>
        <v>22553.238092583364</v>
      </c>
      <c r="CO62" s="16">
        <f t="shared" si="371"/>
        <v>6360.2800056316582</v>
      </c>
      <c r="CP62" s="16">
        <f t="shared" si="371"/>
        <v>6678.2940059132416</v>
      </c>
      <c r="CQ62" s="16">
        <f t="shared" si="371"/>
        <v>13038.574011544901</v>
      </c>
      <c r="CR62" s="16">
        <f t="shared" si="371"/>
        <v>7012.2087062089104</v>
      </c>
      <c r="CS62" s="16">
        <f t="shared" si="371"/>
        <v>20050.782717753806</v>
      </c>
      <c r="CT62" s="16">
        <f t="shared" si="371"/>
        <v>7362.8191415193523</v>
      </c>
      <c r="CU62" s="16">
        <f t="shared" si="371"/>
        <v>14375.027847728257</v>
      </c>
      <c r="CV62" s="62">
        <f t="shared" si="371"/>
        <v>27413.601859273163</v>
      </c>
      <c r="CW62" s="16">
        <f t="shared" si="371"/>
        <v>7730.9600985953239</v>
      </c>
      <c r="CX62" s="16">
        <f t="shared" si="371"/>
        <v>8117.5081035250832</v>
      </c>
      <c r="CY62" s="16">
        <f t="shared" si="371"/>
        <v>15848.468202120412</v>
      </c>
      <c r="CZ62" s="16">
        <f t="shared" si="371"/>
        <v>8523.3835087013413</v>
      </c>
      <c r="DA62" s="16">
        <f t="shared" si="371"/>
        <v>24371.851710821735</v>
      </c>
      <c r="DB62" s="16">
        <f t="shared" si="371"/>
        <v>8949.5526841364117</v>
      </c>
      <c r="DC62" s="16">
        <f t="shared" si="371"/>
        <v>17472.936192837758</v>
      </c>
      <c r="DD62" s="62">
        <f t="shared" si="371"/>
        <v>33321.404394958139</v>
      </c>
      <c r="DE62" s="16">
        <f t="shared" si="371"/>
        <v>9397.030318343237</v>
      </c>
      <c r="DF62" s="16">
        <f t="shared" si="371"/>
        <v>9866.8818342603954</v>
      </c>
      <c r="DG62" s="16">
        <f t="shared" si="371"/>
        <v>19263.91215260364</v>
      </c>
      <c r="DH62" s="16">
        <f t="shared" si="371"/>
        <v>10360.225925973407</v>
      </c>
      <c r="DI62" s="16">
        <f t="shared" si="371"/>
        <v>29624.13807857706</v>
      </c>
      <c r="DJ62" s="16">
        <f t="shared" si="371"/>
        <v>10878.237222272084</v>
      </c>
      <c r="DK62" s="16">
        <f t="shared" si="371"/>
        <v>21238.463148245482</v>
      </c>
      <c r="DL62" s="62">
        <f t="shared" si="371"/>
        <v>40502.375300849155</v>
      </c>
      <c r="DM62" s="16">
        <f t="shared" si="371"/>
        <v>11422.149083385688</v>
      </c>
      <c r="DN62" s="16">
        <f t="shared" si="371"/>
        <v>11993.256537554973</v>
      </c>
      <c r="DO62" s="16">
        <f t="shared" si="371"/>
        <v>23415.405620940655</v>
      </c>
      <c r="DP62" s="16">
        <f t="shared" si="371"/>
        <v>12592.919364432719</v>
      </c>
      <c r="DQ62" s="16">
        <f t="shared" si="371"/>
        <v>36008.324985373387</v>
      </c>
      <c r="DR62" s="16">
        <f t="shared" si="371"/>
        <v>13222.565332654362</v>
      </c>
      <c r="DS62" s="16">
        <f t="shared" si="371"/>
        <v>25815.484697087053</v>
      </c>
      <c r="DT62" s="62">
        <f t="shared" si="371"/>
        <v>49230.890318027741</v>
      </c>
    </row>
    <row r="63" spans="2:124" s="18" customFormat="1" ht="14.4" x14ac:dyDescent="0.3">
      <c r="B63" s="41" t="s">
        <v>53</v>
      </c>
      <c r="C63" s="60" t="s">
        <v>58</v>
      </c>
      <c r="D63" s="60"/>
      <c r="E63" s="67">
        <f t="shared" ref="E63:AJ63" si="372">IFERROR(E62/E13,"na")</f>
        <v>4.5069844374419042E-2</v>
      </c>
      <c r="F63" s="12">
        <f t="shared" si="372"/>
        <v>7.3658886676303145E-2</v>
      </c>
      <c r="G63" s="12">
        <f t="shared" si="372"/>
        <v>6.0630735711613273E-2</v>
      </c>
      <c r="H63" s="12">
        <f t="shared" si="372"/>
        <v>9.0422721268163822E-2</v>
      </c>
      <c r="I63" s="12">
        <f t="shared" si="372"/>
        <v>7.254453967960485E-2</v>
      </c>
      <c r="J63" s="12">
        <f t="shared" si="372"/>
        <v>7.0633566750569657E-2</v>
      </c>
      <c r="K63" s="12">
        <f t="shared" si="372"/>
        <v>7.8933699017224551E-2</v>
      </c>
      <c r="L63" s="63">
        <f t="shared" si="372"/>
        <v>7.1863643125836735E-2</v>
      </c>
      <c r="M63" s="67">
        <f t="shared" si="372"/>
        <v>0.11105365853658543</v>
      </c>
      <c r="N63" s="12">
        <f t="shared" si="372"/>
        <v>8.95712871802887E-2</v>
      </c>
      <c r="O63" s="12">
        <f t="shared" si="372"/>
        <v>9.9686698946169161E-2</v>
      </c>
      <c r="P63" s="12">
        <f t="shared" si="372"/>
        <v>8.4919224555735057E-2</v>
      </c>
      <c r="Q63" s="12">
        <f t="shared" si="372"/>
        <v>9.433293702157064E-2</v>
      </c>
      <c r="R63" s="12">
        <f t="shared" si="372"/>
        <v>0.1221116854773833</v>
      </c>
      <c r="S63" s="12">
        <f t="shared" si="372"/>
        <v>0.10364589390773579</v>
      </c>
      <c r="T63" s="63">
        <f t="shared" si="372"/>
        <v>0.10180052287749629</v>
      </c>
      <c r="U63" s="67">
        <f t="shared" si="372"/>
        <v>9.0033467938343603E-2</v>
      </c>
      <c r="V63" s="12">
        <f t="shared" si="372"/>
        <v>5.9474656002672273E-2</v>
      </c>
      <c r="W63" s="12">
        <f t="shared" si="372"/>
        <v>7.6022172779212444E-2</v>
      </c>
      <c r="X63" s="12">
        <f t="shared" si="372"/>
        <v>7.2504558086842696E-2</v>
      </c>
      <c r="Y63" s="12">
        <f t="shared" si="372"/>
        <v>7.4880261112659469E-2</v>
      </c>
      <c r="Z63" s="12">
        <f t="shared" si="372"/>
        <v>4.8638431921596156E-2</v>
      </c>
      <c r="AA63" s="12">
        <f t="shared" si="372"/>
        <v>5.9178536249784967E-2</v>
      </c>
      <c r="AB63" s="63">
        <f t="shared" si="372"/>
        <v>6.7243974829853073E-2</v>
      </c>
      <c r="AC63" s="67">
        <f t="shared" si="372"/>
        <v>6.0963550847384779E-2</v>
      </c>
      <c r="AD63" s="12">
        <f t="shared" si="372"/>
        <v>7.4198580034423575E-2</v>
      </c>
      <c r="AE63" s="12">
        <f t="shared" si="372"/>
        <v>6.7443197528209167E-2</v>
      </c>
      <c r="AF63" s="12">
        <f t="shared" si="372"/>
        <v>7.7464951027462953E-2</v>
      </c>
      <c r="AG63" s="12">
        <f t="shared" si="372"/>
        <v>7.1087016026768965E-2</v>
      </c>
      <c r="AH63" s="12">
        <f t="shared" si="372"/>
        <v>6.7867858946555296E-2</v>
      </c>
      <c r="AI63" s="12">
        <f t="shared" si="372"/>
        <v>7.1709356201783314E-2</v>
      </c>
      <c r="AJ63" s="63">
        <f t="shared" si="372"/>
        <v>6.9736334666206684E-2</v>
      </c>
      <c r="AK63" s="67">
        <f t="shared" ref="AK63:BP63" si="373">IFERROR(AK62/AK13,"na")</f>
        <v>7.0393602582443704E-2</v>
      </c>
      <c r="AL63" s="12">
        <f t="shared" si="373"/>
        <v>6.1637501778346843E-2</v>
      </c>
      <c r="AM63" s="12">
        <f t="shared" si="373"/>
        <v>6.5929898694403896E-2</v>
      </c>
      <c r="AN63" s="12">
        <f t="shared" si="373"/>
        <v>6.3127829654782142E-2</v>
      </c>
      <c r="AO63" s="12">
        <f t="shared" si="373"/>
        <v>6.4982844983203572E-2</v>
      </c>
      <c r="AP63" s="12">
        <f t="shared" si="373"/>
        <v>2.516145331670128E-2</v>
      </c>
      <c r="AQ63" s="12">
        <f t="shared" si="373"/>
        <v>4.3069864442127181E-2</v>
      </c>
      <c r="AR63" s="63">
        <f t="shared" si="373"/>
        <v>5.4047843072640531E-2</v>
      </c>
      <c r="AS63" s="67">
        <f t="shared" si="373"/>
        <v>5.0355087784515563E-2</v>
      </c>
      <c r="AT63" s="12">
        <f t="shared" si="373"/>
        <v>2.5573589652180321E-2</v>
      </c>
      <c r="AU63" s="12">
        <f t="shared" si="373"/>
        <v>3.7092500863955782E-2</v>
      </c>
      <c r="AV63" s="12">
        <f t="shared" si="373"/>
        <v>4.4415397158007443E-2</v>
      </c>
      <c r="AW63" s="12">
        <f t="shared" si="373"/>
        <v>3.9642522799847035E-2</v>
      </c>
      <c r="AX63" s="12">
        <f t="shared" si="373"/>
        <v>0.21551675576248</v>
      </c>
      <c r="AY63" s="12">
        <f t="shared" si="373"/>
        <v>0.13574694982512181</v>
      </c>
      <c r="AZ63" s="63">
        <f t="shared" si="373"/>
        <v>8.6731279203727335E-2</v>
      </c>
      <c r="BA63" s="12">
        <f t="shared" si="373"/>
        <v>0.14649675576248</v>
      </c>
      <c r="BB63" s="12">
        <f t="shared" si="373"/>
        <v>0.14649675576247995</v>
      </c>
      <c r="BC63" s="12">
        <f t="shared" si="373"/>
        <v>0.14649675576248011</v>
      </c>
      <c r="BD63" s="12">
        <f t="shared" si="373"/>
        <v>0.14649675576247997</v>
      </c>
      <c r="BE63" s="12">
        <f t="shared" si="373"/>
        <v>0.14649675576247992</v>
      </c>
      <c r="BF63" s="12">
        <f t="shared" si="373"/>
        <v>0.14649675576247992</v>
      </c>
      <c r="BG63" s="12">
        <f t="shared" si="373"/>
        <v>0.14649675576248006</v>
      </c>
      <c r="BH63" s="63">
        <f t="shared" si="373"/>
        <v>0.14649675576248006</v>
      </c>
      <c r="BI63" s="12">
        <f t="shared" si="373"/>
        <v>0.14649675576248011</v>
      </c>
      <c r="BJ63" s="12">
        <f t="shared" si="373"/>
        <v>0.14649675576248006</v>
      </c>
      <c r="BK63" s="12">
        <f t="shared" si="373"/>
        <v>0.14649675576248017</v>
      </c>
      <c r="BL63" s="12">
        <f t="shared" si="373"/>
        <v>0.14649675576247997</v>
      </c>
      <c r="BM63" s="12">
        <f t="shared" si="373"/>
        <v>0.14649675576248011</v>
      </c>
      <c r="BN63" s="12">
        <f t="shared" si="373"/>
        <v>0.14649675576248</v>
      </c>
      <c r="BO63" s="12">
        <f t="shared" si="373"/>
        <v>0.14649675576248011</v>
      </c>
      <c r="BP63" s="63">
        <f t="shared" si="373"/>
        <v>0.14649675576248006</v>
      </c>
      <c r="BQ63" s="12">
        <f t="shared" ref="BQ63:CV63" si="374">IFERROR(BQ62/BQ13,"na")</f>
        <v>0.14649675576247997</v>
      </c>
      <c r="BR63" s="12">
        <f t="shared" si="374"/>
        <v>0.14649675576247989</v>
      </c>
      <c r="BS63" s="12">
        <f t="shared" si="374"/>
        <v>0.14649675576248009</v>
      </c>
      <c r="BT63" s="12">
        <f t="shared" si="374"/>
        <v>0.14649675576248009</v>
      </c>
      <c r="BU63" s="12">
        <f t="shared" si="374"/>
        <v>0.14649675576248009</v>
      </c>
      <c r="BV63" s="12">
        <f t="shared" si="374"/>
        <v>0.14649675576247995</v>
      </c>
      <c r="BW63" s="12">
        <f t="shared" si="374"/>
        <v>0.14649675576248014</v>
      </c>
      <c r="BX63" s="63">
        <f t="shared" si="374"/>
        <v>0.1464967557624802</v>
      </c>
      <c r="BY63" s="12">
        <f t="shared" si="374"/>
        <v>0.14649675576248003</v>
      </c>
      <c r="BZ63" s="12">
        <f t="shared" si="374"/>
        <v>0.14649675576248003</v>
      </c>
      <c r="CA63" s="12">
        <f t="shared" si="374"/>
        <v>0.14649675576247995</v>
      </c>
      <c r="CB63" s="12">
        <f t="shared" si="374"/>
        <v>0.14649675576248</v>
      </c>
      <c r="CC63" s="12">
        <f t="shared" si="374"/>
        <v>0.14649675576248011</v>
      </c>
      <c r="CD63" s="12">
        <f t="shared" si="374"/>
        <v>0.14649675576248</v>
      </c>
      <c r="CE63" s="12">
        <f t="shared" si="374"/>
        <v>0.1464967557624802</v>
      </c>
      <c r="CF63" s="63">
        <f t="shared" si="374"/>
        <v>0.14649675576247997</v>
      </c>
      <c r="CG63" s="12">
        <f t="shared" si="374"/>
        <v>0.14649675576247997</v>
      </c>
      <c r="CH63" s="12">
        <f t="shared" si="374"/>
        <v>0.14649675576248</v>
      </c>
      <c r="CI63" s="12">
        <f t="shared" si="374"/>
        <v>0.14649675576248</v>
      </c>
      <c r="CJ63" s="12">
        <f t="shared" si="374"/>
        <v>0.14649675576247995</v>
      </c>
      <c r="CK63" s="12">
        <f t="shared" si="374"/>
        <v>0.14649675576247992</v>
      </c>
      <c r="CL63" s="12">
        <f t="shared" si="374"/>
        <v>0.14649675576248</v>
      </c>
      <c r="CM63" s="12">
        <f t="shared" si="374"/>
        <v>0.14649675576248011</v>
      </c>
      <c r="CN63" s="63">
        <f t="shared" si="374"/>
        <v>0.14649675576248003</v>
      </c>
      <c r="CO63" s="12">
        <f t="shared" si="374"/>
        <v>0.14649675576247997</v>
      </c>
      <c r="CP63" s="12">
        <f t="shared" si="374"/>
        <v>0.14649675576247997</v>
      </c>
      <c r="CQ63" s="12">
        <f t="shared" si="374"/>
        <v>0.14649675576248</v>
      </c>
      <c r="CR63" s="12">
        <f t="shared" si="374"/>
        <v>0.14649675576248011</v>
      </c>
      <c r="CS63" s="12">
        <f t="shared" si="374"/>
        <v>0.14649675576248</v>
      </c>
      <c r="CT63" s="12">
        <f t="shared" si="374"/>
        <v>0.14649675576248003</v>
      </c>
      <c r="CU63" s="12">
        <f t="shared" si="374"/>
        <v>0.14649675576248003</v>
      </c>
      <c r="CV63" s="63">
        <f t="shared" si="374"/>
        <v>0.14649675576248003</v>
      </c>
      <c r="CW63" s="12">
        <f t="shared" ref="CW63:DT63" si="375">IFERROR(CW62/CW13,"na")</f>
        <v>0.14649675576248009</v>
      </c>
      <c r="CX63" s="12">
        <f t="shared" si="375"/>
        <v>0.14649675576247995</v>
      </c>
      <c r="CY63" s="12">
        <f t="shared" si="375"/>
        <v>0.14649675576248006</v>
      </c>
      <c r="CZ63" s="12">
        <f t="shared" si="375"/>
        <v>0.14649675576248</v>
      </c>
      <c r="DA63" s="12">
        <f t="shared" si="375"/>
        <v>0.14649675576247995</v>
      </c>
      <c r="DB63" s="12">
        <f t="shared" si="375"/>
        <v>0.14649675576248006</v>
      </c>
      <c r="DC63" s="12">
        <f t="shared" si="375"/>
        <v>0.14649675576248009</v>
      </c>
      <c r="DD63" s="63">
        <f t="shared" si="375"/>
        <v>0.14649675576247995</v>
      </c>
      <c r="DE63" s="12">
        <f t="shared" si="375"/>
        <v>0.14649675576248011</v>
      </c>
      <c r="DF63" s="12">
        <f t="shared" si="375"/>
        <v>0.14649675576248009</v>
      </c>
      <c r="DG63" s="12">
        <f t="shared" si="375"/>
        <v>0.14649675576248014</v>
      </c>
      <c r="DH63" s="12">
        <f t="shared" si="375"/>
        <v>0.14649675576247995</v>
      </c>
      <c r="DI63" s="12">
        <f t="shared" si="375"/>
        <v>0.14649675576248014</v>
      </c>
      <c r="DJ63" s="12">
        <f t="shared" si="375"/>
        <v>0.14649675576248003</v>
      </c>
      <c r="DK63" s="12">
        <f t="shared" si="375"/>
        <v>0.14649675576247992</v>
      </c>
      <c r="DL63" s="63">
        <f t="shared" si="375"/>
        <v>0.14649675576248014</v>
      </c>
      <c r="DM63" s="12">
        <f t="shared" si="375"/>
        <v>0.14649675576248</v>
      </c>
      <c r="DN63" s="12">
        <f t="shared" si="375"/>
        <v>0.14649675576248003</v>
      </c>
      <c r="DO63" s="12">
        <f t="shared" si="375"/>
        <v>0.14649675576247997</v>
      </c>
      <c r="DP63" s="12">
        <f t="shared" si="375"/>
        <v>0.14649675576247997</v>
      </c>
      <c r="DQ63" s="12">
        <f t="shared" si="375"/>
        <v>0.14649675576248003</v>
      </c>
      <c r="DR63" s="12">
        <f t="shared" si="375"/>
        <v>0.14649675576248006</v>
      </c>
      <c r="DS63" s="12">
        <f t="shared" si="375"/>
        <v>0.14649675576247986</v>
      </c>
      <c r="DT63" s="63">
        <f t="shared" si="375"/>
        <v>0.14649675576248</v>
      </c>
    </row>
    <row r="64" spans="2:124" ht="14.4" x14ac:dyDescent="0.3">
      <c r="B64"/>
      <c r="C64"/>
      <c r="D64"/>
      <c r="E64" s="49"/>
      <c r="L64" s="50"/>
      <c r="M64" s="49"/>
      <c r="T64" s="50"/>
      <c r="U64" s="49"/>
      <c r="AB64" s="50"/>
      <c r="AC64" s="49"/>
      <c r="AJ64" s="50"/>
      <c r="AK64" s="49"/>
      <c r="AR64" s="50"/>
      <c r="AS64" s="49"/>
      <c r="AZ64" s="50"/>
      <c r="BA64" s="49"/>
      <c r="BH64" s="50"/>
      <c r="BI64" s="49"/>
      <c r="BP64" s="50"/>
      <c r="BQ64" s="49"/>
      <c r="BX64" s="50"/>
      <c r="BY64" s="49"/>
      <c r="CF64" s="50"/>
      <c r="CG64" s="49"/>
      <c r="CN64" s="50"/>
      <c r="CO64" s="49"/>
      <c r="CV64" s="50"/>
      <c r="CW64" s="49"/>
      <c r="DD64" s="50"/>
      <c r="DE64" s="49"/>
      <c r="DL64" s="50"/>
      <c r="DM64" s="49"/>
      <c r="DT64" s="50"/>
    </row>
    <row r="65" spans="2:124" x14ac:dyDescent="0.25">
      <c r="B65" s="5" t="s">
        <v>59</v>
      </c>
      <c r="C65" s="5" t="s">
        <v>57</v>
      </c>
      <c r="D65" s="5"/>
      <c r="E65" s="49">
        <v>229.3</v>
      </c>
      <c r="F65" s="10">
        <v>229.3</v>
      </c>
      <c r="H65" s="10">
        <v>229.3</v>
      </c>
      <c r="J65" s="10">
        <v>229.3</v>
      </c>
      <c r="M65" s="49">
        <v>229.3</v>
      </c>
      <c r="N65" s="10">
        <v>229.3</v>
      </c>
      <c r="P65" s="10">
        <v>229.3</v>
      </c>
      <c r="R65" s="10">
        <v>229.3</v>
      </c>
      <c r="T65" s="50"/>
      <c r="U65" s="10">
        <v>229.3</v>
      </c>
      <c r="V65" s="49">
        <v>229.3</v>
      </c>
      <c r="X65" s="49">
        <v>229.3</v>
      </c>
      <c r="Z65" s="49">
        <v>229.3</v>
      </c>
      <c r="AB65" s="50"/>
      <c r="AC65" s="49">
        <v>458.7</v>
      </c>
      <c r="AD65" s="49">
        <v>458.7</v>
      </c>
      <c r="AF65" s="49">
        <v>458.7</v>
      </c>
      <c r="AH65" s="49">
        <v>458.7</v>
      </c>
      <c r="AJ65" s="50"/>
      <c r="AK65" s="49">
        <v>458.7</v>
      </c>
      <c r="AL65" s="49">
        <v>458.7</v>
      </c>
      <c r="AN65" s="49">
        <v>458.7</v>
      </c>
      <c r="AP65" s="49">
        <v>458.7</v>
      </c>
      <c r="AR65" s="50"/>
      <c r="AS65" s="49">
        <v>458.7</v>
      </c>
      <c r="AT65" s="49">
        <v>458.7</v>
      </c>
      <c r="AV65" s="49">
        <v>458.7</v>
      </c>
      <c r="AZ65" s="50"/>
      <c r="BA65" s="49"/>
      <c r="BH65" s="50"/>
      <c r="BI65" s="49"/>
      <c r="BP65" s="50"/>
      <c r="BQ65" s="49"/>
      <c r="BX65" s="50"/>
      <c r="BY65" s="49"/>
      <c r="CF65" s="50"/>
      <c r="CG65" s="49"/>
      <c r="CN65" s="50"/>
      <c r="CO65" s="49"/>
      <c r="CV65" s="50"/>
      <c r="CW65" s="49"/>
      <c r="DD65" s="50"/>
      <c r="DE65" s="49"/>
      <c r="DL65" s="50"/>
      <c r="DM65" s="49"/>
      <c r="DT65" s="50"/>
    </row>
    <row r="66" spans="2:124" x14ac:dyDescent="0.25">
      <c r="B66" s="5" t="s">
        <v>60</v>
      </c>
      <c r="C66" s="5" t="s">
        <v>65</v>
      </c>
      <c r="D66" s="55">
        <v>1</v>
      </c>
      <c r="E66" s="70">
        <f>IFERROR(E65/$D$66,"na")</f>
        <v>229.3</v>
      </c>
      <c r="F66" s="56">
        <f>IFERROR(F65/$D$66,"na")</f>
        <v>229.3</v>
      </c>
      <c r="H66" s="56">
        <f>IFERROR(H65/$D$66,"na")</f>
        <v>229.3</v>
      </c>
      <c r="J66" s="56">
        <f>IFERROR(J65/$D$66,"na")</f>
        <v>229.3</v>
      </c>
      <c r="M66" s="70">
        <f>IFERROR(M65/$D$66,"na")</f>
        <v>229.3</v>
      </c>
      <c r="N66" s="56">
        <f>IFERROR(N65/$D$66,"na")</f>
        <v>229.3</v>
      </c>
      <c r="P66" s="56">
        <f>IFERROR(P65/$D$66,"na")</f>
        <v>229.3</v>
      </c>
      <c r="R66" s="56">
        <f>IFERROR(R65/$D$66,"na")</f>
        <v>229.3</v>
      </c>
      <c r="T66" s="50"/>
      <c r="U66" s="56">
        <f>IFERROR(U65/$D$66,"na")</f>
        <v>229.3</v>
      </c>
      <c r="V66" s="70">
        <f>IFERROR(V65/$D$66,"na")</f>
        <v>229.3</v>
      </c>
      <c r="X66" s="70">
        <f>IFERROR(X65/$D$66,"na")</f>
        <v>229.3</v>
      </c>
      <c r="Z66" s="70">
        <f>IFERROR(Z65/$D$66,"na")</f>
        <v>229.3</v>
      </c>
      <c r="AB66" s="50"/>
      <c r="AC66" s="70">
        <f>IFERROR(AC65/$D$66,"na")</f>
        <v>458.7</v>
      </c>
      <c r="AD66" s="70">
        <f>IFERROR(AD65/$D$66,"na")</f>
        <v>458.7</v>
      </c>
      <c r="AF66" s="70">
        <f>IFERROR(AF65/$D$66,"na")</f>
        <v>458.7</v>
      </c>
      <c r="AH66" s="70">
        <f>IFERROR(AH65/$D$66,"na")</f>
        <v>458.7</v>
      </c>
      <c r="AJ66" s="50"/>
      <c r="AK66" s="70">
        <f>IFERROR(AK65/$D$66,"na")</f>
        <v>458.7</v>
      </c>
      <c r="AL66" s="70">
        <f>IFERROR(AL65/$D$66,"na")</f>
        <v>458.7</v>
      </c>
      <c r="AN66" s="70">
        <f>IFERROR(AN65/$D$66,"na")</f>
        <v>458.7</v>
      </c>
      <c r="AP66" s="70">
        <f>IFERROR(AP65/$D$66,"na")</f>
        <v>458.7</v>
      </c>
      <c r="AR66" s="50"/>
      <c r="AS66" s="70">
        <f>IFERROR(AS65/$D$66,"na")</f>
        <v>458.7</v>
      </c>
      <c r="AT66" s="70">
        <f>IFERROR(AT65/$D$66,"na")</f>
        <v>458.7</v>
      </c>
      <c r="AV66" s="70">
        <f>IFERROR(AV65/$D$66,"na")</f>
        <v>458.7</v>
      </c>
      <c r="AX66" s="56"/>
      <c r="AZ66" s="50"/>
      <c r="BA66" s="49"/>
      <c r="BH66" s="50"/>
      <c r="BI66" s="49"/>
      <c r="BP66" s="50"/>
      <c r="BQ66" s="49"/>
      <c r="BX66" s="50"/>
      <c r="BY66" s="49"/>
      <c r="CF66" s="50"/>
      <c r="CG66" s="49"/>
      <c r="CN66" s="50"/>
      <c r="CO66" s="49"/>
      <c r="CV66" s="50"/>
      <c r="CW66" s="49"/>
      <c r="DD66" s="50"/>
      <c r="DE66" s="49"/>
      <c r="DL66" s="50"/>
      <c r="DM66" s="49"/>
      <c r="DT66" s="50"/>
    </row>
    <row r="67" spans="2:124" ht="14.4" x14ac:dyDescent="0.25">
      <c r="B67" s="6" t="s">
        <v>61</v>
      </c>
      <c r="C67" s="9" t="s">
        <v>65</v>
      </c>
      <c r="D67" s="9"/>
      <c r="E67" s="49"/>
      <c r="M67" s="49"/>
      <c r="T67" s="50"/>
      <c r="V67" s="49"/>
      <c r="X67" s="49"/>
      <c r="Z67" s="49"/>
      <c r="AB67" s="50"/>
      <c r="AC67" s="49"/>
      <c r="AD67" s="49"/>
      <c r="AF67" s="49"/>
      <c r="AH67" s="49"/>
      <c r="AJ67" s="50"/>
      <c r="AK67" s="49"/>
      <c r="AL67" s="49"/>
      <c r="AN67" s="49"/>
      <c r="AP67" s="49"/>
      <c r="AR67" s="50"/>
      <c r="AS67" s="49"/>
      <c r="AT67" s="49"/>
      <c r="AV67" s="49"/>
      <c r="AZ67" s="50"/>
      <c r="BA67" s="49"/>
      <c r="BH67" s="50"/>
      <c r="BI67" s="49"/>
      <c r="BP67" s="50"/>
      <c r="BQ67" s="49"/>
      <c r="BX67" s="50"/>
      <c r="BY67" s="49"/>
      <c r="CF67" s="50"/>
      <c r="CG67" s="49"/>
      <c r="CN67" s="50"/>
      <c r="CO67" s="49"/>
      <c r="CV67" s="50"/>
      <c r="CW67" s="49"/>
      <c r="DD67" s="50"/>
      <c r="DE67" s="49"/>
      <c r="DL67" s="50"/>
      <c r="DM67" s="49"/>
      <c r="DT67" s="50"/>
    </row>
    <row r="68" spans="2:124" x14ac:dyDescent="0.25">
      <c r="B68" s="5" t="s">
        <v>62</v>
      </c>
      <c r="C68" s="5" t="s">
        <v>65</v>
      </c>
      <c r="D68" s="5"/>
      <c r="E68" s="70">
        <f>E66+E71-E70</f>
        <v>229.3</v>
      </c>
      <c r="F68" s="56">
        <f>F66+F71-F70</f>
        <v>229.29999999999998</v>
      </c>
      <c r="H68" s="56">
        <f>H66+H71-H70</f>
        <v>229.29999999999998</v>
      </c>
      <c r="J68" s="56">
        <f>J66+J71-J70</f>
        <v>229.30000000000004</v>
      </c>
      <c r="M68" s="70">
        <f>M66+M71-M70</f>
        <v>229.3</v>
      </c>
      <c r="N68" s="56">
        <f>N66+N71-N70</f>
        <v>229.3</v>
      </c>
      <c r="P68" s="56">
        <f>P66+P71-P70</f>
        <v>229.3</v>
      </c>
      <c r="R68" s="56">
        <f>R66+R71-R70</f>
        <v>229.3</v>
      </c>
      <c r="T68" s="50"/>
      <c r="U68" s="56">
        <f>U66+U71-U70</f>
        <v>229.3</v>
      </c>
      <c r="V68" s="70">
        <f>V66+V71-V70</f>
        <v>229.30000000000004</v>
      </c>
      <c r="X68" s="70">
        <f>X66+X71-X70</f>
        <v>229.3</v>
      </c>
      <c r="Z68" s="70">
        <f>Z66+Z71-Z70</f>
        <v>229.29999999999998</v>
      </c>
      <c r="AB68" s="50"/>
      <c r="AC68" s="70">
        <f>AC66+AC71-AC70</f>
        <v>458.70000000000005</v>
      </c>
      <c r="AD68" s="70">
        <f>AD66+AD71-AD70</f>
        <v>458.7</v>
      </c>
      <c r="AF68" s="70">
        <f>AF66+AF71-AF70</f>
        <v>458.7</v>
      </c>
      <c r="AH68" s="70">
        <f>AH66+AH71-AH70</f>
        <v>458.69999999999993</v>
      </c>
      <c r="AJ68" s="50"/>
      <c r="AK68" s="70">
        <f>AK66+AK71-AK70</f>
        <v>458.69999999999993</v>
      </c>
      <c r="AL68" s="70">
        <f>AL66+AL71-AL70</f>
        <v>458.7</v>
      </c>
      <c r="AN68" s="70">
        <f>AN66+AN71-AN70</f>
        <v>458.7</v>
      </c>
      <c r="AP68" s="70">
        <f>AP66+AP71-AP70</f>
        <v>458.69999999999993</v>
      </c>
      <c r="AR68" s="50"/>
      <c r="AS68" s="70">
        <f>AS66+AS71-AS70</f>
        <v>458.69999999999993</v>
      </c>
      <c r="AT68" s="70">
        <f>AT66+AT71-AT70</f>
        <v>458.7</v>
      </c>
      <c r="AV68" s="70">
        <f>AV66+AV71-AV70</f>
        <v>458.7</v>
      </c>
      <c r="AX68" s="56"/>
      <c r="AZ68" s="50"/>
      <c r="BA68" s="49"/>
      <c r="BH68" s="50"/>
      <c r="BI68" s="49"/>
      <c r="BP68" s="50"/>
      <c r="BQ68" s="49"/>
      <c r="BX68" s="50"/>
      <c r="BY68" s="49"/>
      <c r="CF68" s="50"/>
      <c r="CG68" s="49"/>
      <c r="CN68" s="50"/>
      <c r="CO68" s="49"/>
      <c r="CV68" s="50"/>
      <c r="CW68" s="49"/>
      <c r="DD68" s="50"/>
      <c r="DE68" s="49"/>
      <c r="DL68" s="50"/>
      <c r="DM68" s="49"/>
      <c r="DT68" s="50"/>
    </row>
    <row r="69" spans="2:124" ht="14.4" x14ac:dyDescent="0.25">
      <c r="B69" s="6" t="s">
        <v>61</v>
      </c>
      <c r="C69" s="9" t="s">
        <v>65</v>
      </c>
      <c r="D69" s="9"/>
      <c r="E69" s="49"/>
      <c r="M69" s="49"/>
      <c r="T69" s="50"/>
      <c r="V69" s="49"/>
      <c r="X69" s="49"/>
      <c r="Z69" s="49"/>
      <c r="AB69" s="50"/>
      <c r="AC69" s="49"/>
      <c r="AD69" s="49"/>
      <c r="AF69" s="49"/>
      <c r="AH69" s="49"/>
      <c r="AJ69" s="50"/>
      <c r="AK69" s="49"/>
      <c r="AL69" s="49"/>
      <c r="AN69" s="49"/>
      <c r="AP69" s="49"/>
      <c r="AR69" s="50"/>
      <c r="AS69" s="49"/>
      <c r="AT69" s="49"/>
      <c r="AV69" s="49"/>
      <c r="AZ69" s="50"/>
      <c r="BA69" s="49"/>
      <c r="BH69" s="50"/>
      <c r="BI69" s="49"/>
      <c r="BP69" s="50"/>
      <c r="BQ69" s="49"/>
      <c r="BX69" s="50"/>
      <c r="BY69" s="49"/>
      <c r="CF69" s="50"/>
      <c r="CG69" s="49"/>
      <c r="CN69" s="50"/>
      <c r="CO69" s="49"/>
      <c r="CV69" s="50"/>
      <c r="CW69" s="49"/>
      <c r="DD69" s="50"/>
      <c r="DE69" s="49"/>
      <c r="DL69" s="50"/>
      <c r="DM69" s="49"/>
      <c r="DT69" s="50"/>
    </row>
    <row r="70" spans="2:124" x14ac:dyDescent="0.25">
      <c r="B70" s="5" t="s">
        <v>208</v>
      </c>
      <c r="C70" s="5" t="s">
        <v>65</v>
      </c>
      <c r="D70" s="5"/>
      <c r="E70" s="70">
        <f>IFERROR(E62/E73,"na")</f>
        <v>229.01840490797588</v>
      </c>
      <c r="F70" s="56">
        <f>IFERROR(F62/F73,"na")</f>
        <v>229.15094339622621</v>
      </c>
      <c r="H70" s="56">
        <f>IFERROR(H62/H73,"na")</f>
        <v>229.12133891213395</v>
      </c>
      <c r="J70" s="56">
        <f>IFERROR(J62/J73,"na")</f>
        <v>229.49612403100789</v>
      </c>
      <c r="M70" s="70">
        <f>IFERROR(M62/M73,"na")</f>
        <v>229.4959677419356</v>
      </c>
      <c r="N70" s="56">
        <f>IFERROR(N62/N73,"na")</f>
        <v>229.26666666666699</v>
      </c>
      <c r="P70" s="56">
        <f>IFERROR(P62/P73,"na")</f>
        <v>229.54148471615719</v>
      </c>
      <c r="R70" s="56">
        <f>IFERROR(R62/R73,"na")</f>
        <v>229.1629297458893</v>
      </c>
      <c r="T70" s="50"/>
      <c r="U70" s="56">
        <f>IFERROR(U62/U73,"na")</f>
        <v>229.2000000000001</v>
      </c>
      <c r="V70" s="70">
        <f>IFERROR(V62/V73,"na")</f>
        <v>228.92857142857181</v>
      </c>
      <c r="X70" s="70">
        <f>IFERROR(X62/X73,"na")</f>
        <v>229.4677871148462</v>
      </c>
      <c r="Z70" s="70">
        <f>IFERROR(Z62/Z73,"na")</f>
        <v>229.30693069306969</v>
      </c>
      <c r="AB70" s="50"/>
      <c r="AC70" s="70">
        <f>IFERROR(AC62/AC73,"na")</f>
        <v>229.44983818770234</v>
      </c>
      <c r="AD70" s="70">
        <f>IFERROR(AD62/AD73,"na")</f>
        <v>459.83333333333434</v>
      </c>
      <c r="AF70" s="70">
        <f>IFERROR(AF62/AF73,"na")</f>
        <v>458.36363636363586</v>
      </c>
      <c r="AH70" s="70">
        <f>IFERROR(AH62/AH73,"na")</f>
        <v>459.19597989949705</v>
      </c>
      <c r="AJ70" s="50"/>
      <c r="AK70" s="70">
        <f>IFERROR(AK62/AK73,"na")</f>
        <v>459.64071856287376</v>
      </c>
      <c r="AL70" s="70">
        <f>IFERROR(AL62/AL73,"na")</f>
        <v>459.07284768211917</v>
      </c>
      <c r="AN70" s="70">
        <f>IFERROR(AN62/AN73,"na")</f>
        <v>457.62820512820525</v>
      </c>
      <c r="AP70" s="70">
        <f>IFERROR(AP62/AP73,"na")</f>
        <v>455.28571428571684</v>
      </c>
      <c r="AR70" s="50"/>
      <c r="AS70" s="70">
        <f>IFERROR(AS62/AS73,"na")</f>
        <v>457.88732394366218</v>
      </c>
      <c r="AT70" s="70">
        <f>IFERROR(AT62/AT73,"na")</f>
        <v>458.07228915662603</v>
      </c>
      <c r="AV70" s="70">
        <f>IFERROR(AV62/AV73,"na")</f>
        <v>457.7777777777772</v>
      </c>
      <c r="AX70" s="56"/>
      <c r="AZ70" s="50"/>
      <c r="BA70" s="49"/>
      <c r="BH70" s="50"/>
      <c r="BI70" s="49"/>
      <c r="BP70" s="50"/>
      <c r="BQ70" s="49"/>
      <c r="BX70" s="50"/>
      <c r="BY70" s="49"/>
      <c r="CF70" s="50"/>
      <c r="CG70" s="49"/>
      <c r="CN70" s="50"/>
      <c r="CO70" s="49"/>
      <c r="CV70" s="50"/>
      <c r="CW70" s="49"/>
      <c r="DD70" s="50"/>
      <c r="DE70" s="49"/>
      <c r="DL70" s="50"/>
      <c r="DM70" s="49"/>
      <c r="DT70" s="50"/>
    </row>
    <row r="71" spans="2:124" ht="14.4" x14ac:dyDescent="0.3">
      <c r="B71" s="5" t="s">
        <v>209</v>
      </c>
      <c r="C71" s="5" t="s">
        <v>65</v>
      </c>
      <c r="D71"/>
      <c r="E71" s="70">
        <f>IFERROR(E62/E74,"na")</f>
        <v>229.01840490797588</v>
      </c>
      <c r="F71" s="56">
        <f>IFERROR(F62/F74,"na")</f>
        <v>229.15094339622621</v>
      </c>
      <c r="H71" s="56">
        <f>IFERROR(H62/H74,"na")</f>
        <v>229.12133891213395</v>
      </c>
      <c r="J71" s="56">
        <f>IFERROR(J62/J74,"na")</f>
        <v>229.49612403100789</v>
      </c>
      <c r="M71" s="70">
        <f>IFERROR(M62/M74,"na")</f>
        <v>229.4959677419356</v>
      </c>
      <c r="N71" s="56">
        <f>IFERROR(N62/N74,"na")</f>
        <v>229.26666666666699</v>
      </c>
      <c r="P71" s="56">
        <f>IFERROR(P62/P74,"na")</f>
        <v>229.54148471615719</v>
      </c>
      <c r="R71" s="56">
        <f>IFERROR(R62/R74,"na")</f>
        <v>229.1629297458893</v>
      </c>
      <c r="T71" s="50"/>
      <c r="U71" s="56">
        <f>IFERROR(U62/U74,"na")</f>
        <v>229.2000000000001</v>
      </c>
      <c r="V71" s="70">
        <f>IFERROR(V62/V74,"na")</f>
        <v>228.92857142857181</v>
      </c>
      <c r="X71" s="70">
        <f>IFERROR(X62/X74,"na")</f>
        <v>229.4677871148462</v>
      </c>
      <c r="Z71" s="70">
        <f>IFERROR(Z62/Z74,"na")</f>
        <v>229.30693069306969</v>
      </c>
      <c r="AB71" s="50"/>
      <c r="AC71" s="70">
        <f>IFERROR(AC62/AC74,"na")</f>
        <v>229.44983818770234</v>
      </c>
      <c r="AD71" s="70">
        <f>IFERROR(AD62/AD74,"na")</f>
        <v>459.83333333333434</v>
      </c>
      <c r="AF71" s="70">
        <f>IFERROR(AF62/AF74,"na")</f>
        <v>458.36363636363586</v>
      </c>
      <c r="AH71" s="70">
        <f>IFERROR(AH62/AH74,"na")</f>
        <v>459.19597989949705</v>
      </c>
      <c r="AJ71" s="50"/>
      <c r="AK71" s="70">
        <f>IFERROR(AK62/AK74,"na")</f>
        <v>459.64071856287376</v>
      </c>
      <c r="AL71" s="70">
        <f>IFERROR(AL62/AL74,"na")</f>
        <v>459.07284768211917</v>
      </c>
      <c r="AN71" s="70">
        <f>IFERROR(AN62/AN74,"na")</f>
        <v>457.62820512820525</v>
      </c>
      <c r="AP71" s="70">
        <f>IFERROR(AP62/AP74,"na")</f>
        <v>455.28571428571684</v>
      </c>
      <c r="AR71" s="50"/>
      <c r="AS71" s="70">
        <f>IFERROR(AS62/AS74,"na")</f>
        <v>457.88732394366218</v>
      </c>
      <c r="AT71" s="70">
        <f>IFERROR(AT62/AT74,"na")</f>
        <v>458.07228915662603</v>
      </c>
      <c r="AV71" s="70">
        <f>IFERROR(AV62/AV74,"na")</f>
        <v>457.7777777777772</v>
      </c>
      <c r="AZ71" s="50"/>
      <c r="BA71" s="49"/>
      <c r="BH71" s="50"/>
      <c r="BI71" s="49"/>
      <c r="BP71" s="50"/>
      <c r="BQ71" s="49"/>
      <c r="BX71" s="50"/>
      <c r="BY71" s="49"/>
      <c r="CF71" s="50"/>
      <c r="CG71" s="49"/>
      <c r="CN71" s="50"/>
      <c r="CO71" s="49"/>
      <c r="CV71" s="50"/>
      <c r="CW71" s="49"/>
      <c r="DD71" s="50"/>
      <c r="DE71" s="49"/>
      <c r="DL71" s="50"/>
      <c r="DM71" s="49"/>
      <c r="DT71" s="50"/>
    </row>
    <row r="72" spans="2:124" ht="14.4" x14ac:dyDescent="0.3">
      <c r="B72"/>
      <c r="C72"/>
      <c r="D72" s="5"/>
      <c r="E72" s="49"/>
      <c r="M72" s="49"/>
      <c r="T72" s="50"/>
      <c r="V72" s="49"/>
      <c r="X72" s="49"/>
      <c r="Z72" s="49"/>
      <c r="AB72" s="50"/>
      <c r="AC72" s="49"/>
      <c r="AD72" s="49"/>
      <c r="AF72" s="49"/>
      <c r="AH72" s="49"/>
      <c r="AJ72" s="50"/>
      <c r="AK72" s="49"/>
      <c r="AL72" s="49"/>
      <c r="AN72" s="49"/>
      <c r="AP72" s="49"/>
      <c r="AR72" s="50"/>
      <c r="AS72" s="49"/>
      <c r="AT72" s="49"/>
      <c r="AV72" s="49"/>
      <c r="AZ72" s="50"/>
      <c r="BA72" s="49"/>
      <c r="BH72" s="50"/>
      <c r="BI72" s="49"/>
      <c r="BP72" s="50"/>
      <c r="BQ72" s="49"/>
      <c r="BX72" s="50"/>
      <c r="BY72" s="49"/>
      <c r="CF72" s="50"/>
      <c r="CG72" s="49"/>
      <c r="CN72" s="50"/>
      <c r="CO72" s="49"/>
      <c r="CV72" s="50"/>
      <c r="CW72" s="49"/>
      <c r="DD72" s="50"/>
      <c r="DE72" s="49"/>
      <c r="DL72" s="50"/>
      <c r="DM72" s="49"/>
      <c r="DT72" s="50"/>
    </row>
    <row r="73" spans="2:124" x14ac:dyDescent="0.25">
      <c r="B73" s="5" t="s">
        <v>210</v>
      </c>
      <c r="C73" s="5" t="s">
        <v>66</v>
      </c>
      <c r="D73" s="5"/>
      <c r="E73" s="49">
        <v>1.63</v>
      </c>
      <c r="F73" s="10">
        <v>3.18</v>
      </c>
      <c r="H73" s="10">
        <v>4.78</v>
      </c>
      <c r="J73" s="10">
        <v>5.16</v>
      </c>
      <c r="M73" s="49">
        <v>4.96</v>
      </c>
      <c r="N73" s="10">
        <v>4.5</v>
      </c>
      <c r="P73" s="10">
        <v>4.58</v>
      </c>
      <c r="R73" s="10">
        <v>6.69</v>
      </c>
      <c r="T73" s="50"/>
      <c r="U73" s="10">
        <v>5</v>
      </c>
      <c r="V73" s="49">
        <v>2.8</v>
      </c>
      <c r="X73" s="49">
        <v>3.57</v>
      </c>
      <c r="Z73" s="49">
        <v>3.03</v>
      </c>
      <c r="AB73" s="50"/>
      <c r="AC73" s="49">
        <v>3.09</v>
      </c>
      <c r="AD73" s="49">
        <v>1.8</v>
      </c>
      <c r="AF73" s="49">
        <v>2.2000000000000002</v>
      </c>
      <c r="AH73" s="49">
        <v>1.99</v>
      </c>
      <c r="AJ73" s="50"/>
      <c r="AK73" s="49">
        <v>1.67</v>
      </c>
      <c r="AL73" s="49">
        <v>1.51</v>
      </c>
      <c r="AN73" s="49">
        <v>1.56</v>
      </c>
      <c r="AP73" s="49">
        <v>0.7</v>
      </c>
      <c r="AR73" s="50"/>
      <c r="AS73" s="49">
        <v>1.42</v>
      </c>
      <c r="AT73" s="49">
        <v>0.83</v>
      </c>
      <c r="AV73" s="49">
        <v>1.44</v>
      </c>
      <c r="AZ73" s="50"/>
      <c r="BA73" s="49"/>
      <c r="BH73" s="50"/>
      <c r="BI73" s="49"/>
      <c r="BP73" s="50"/>
      <c r="BQ73" s="49"/>
      <c r="BX73" s="50"/>
      <c r="BY73" s="49"/>
      <c r="CF73" s="50"/>
      <c r="CG73" s="49"/>
      <c r="CN73" s="50"/>
      <c r="CO73" s="49"/>
      <c r="CV73" s="50"/>
      <c r="CW73" s="49"/>
      <c r="DD73" s="50"/>
      <c r="DE73" s="49"/>
      <c r="DL73" s="50"/>
      <c r="DM73" s="49"/>
      <c r="DT73" s="50"/>
    </row>
    <row r="74" spans="2:124" ht="14.4" x14ac:dyDescent="0.3">
      <c r="B74" s="5" t="s">
        <v>211</v>
      </c>
      <c r="C74" s="5" t="s">
        <v>66</v>
      </c>
      <c r="D74"/>
      <c r="E74" s="49">
        <v>1.63</v>
      </c>
      <c r="F74" s="10">
        <v>3.18</v>
      </c>
      <c r="H74" s="10">
        <v>4.78</v>
      </c>
      <c r="J74" s="10">
        <v>5.16</v>
      </c>
      <c r="M74" s="49">
        <v>4.96</v>
      </c>
      <c r="N74" s="10">
        <v>4.5</v>
      </c>
      <c r="P74" s="10">
        <v>4.58</v>
      </c>
      <c r="R74" s="10">
        <v>6.69</v>
      </c>
      <c r="T74" s="50"/>
      <c r="U74" s="10">
        <v>5</v>
      </c>
      <c r="V74" s="49">
        <v>2.8</v>
      </c>
      <c r="X74" s="49">
        <v>3.57</v>
      </c>
      <c r="Z74" s="49">
        <v>3.03</v>
      </c>
      <c r="AB74" s="50"/>
      <c r="AC74" s="49">
        <v>3.09</v>
      </c>
      <c r="AD74" s="49">
        <v>1.8</v>
      </c>
      <c r="AF74" s="49">
        <v>2.2000000000000002</v>
      </c>
      <c r="AH74" s="49">
        <v>1.99</v>
      </c>
      <c r="AJ74" s="50"/>
      <c r="AK74" s="49">
        <v>1.67</v>
      </c>
      <c r="AL74" s="49">
        <v>1.51</v>
      </c>
      <c r="AN74" s="49">
        <v>1.56</v>
      </c>
      <c r="AP74" s="49">
        <v>0.7</v>
      </c>
      <c r="AR74" s="50"/>
      <c r="AS74" s="49">
        <v>1.42</v>
      </c>
      <c r="AT74" s="49">
        <v>0.83</v>
      </c>
      <c r="AV74" s="49">
        <v>1.44</v>
      </c>
      <c r="AZ74" s="50"/>
      <c r="BA74" s="49"/>
      <c r="BH74" s="50"/>
      <c r="BI74" s="49"/>
      <c r="BP74" s="50"/>
      <c r="BQ74" s="49"/>
      <c r="BX74" s="50"/>
      <c r="BY74" s="49"/>
      <c r="CF74" s="50"/>
      <c r="CG74" s="49"/>
      <c r="CN74" s="50"/>
      <c r="CO74" s="49"/>
      <c r="CV74" s="50"/>
      <c r="CW74" s="49"/>
      <c r="DD74" s="50"/>
      <c r="DE74" s="49"/>
      <c r="DL74" s="50"/>
      <c r="DM74" s="49"/>
      <c r="DT74" s="50"/>
    </row>
    <row r="75" spans="2:124" ht="14.4" x14ac:dyDescent="0.3">
      <c r="B75"/>
      <c r="C75"/>
      <c r="D75" s="5"/>
      <c r="E75" s="49"/>
      <c r="M75" s="49"/>
      <c r="T75" s="50"/>
      <c r="V75" s="49"/>
      <c r="X75" s="49"/>
      <c r="Z75" s="49"/>
      <c r="AB75" s="50"/>
      <c r="AC75" s="49"/>
      <c r="AD75" s="49"/>
      <c r="AF75" s="49"/>
      <c r="AH75" s="49"/>
      <c r="AJ75" s="50"/>
      <c r="AK75" s="49"/>
      <c r="AL75" s="49"/>
      <c r="AN75" s="49"/>
      <c r="AP75" s="49"/>
      <c r="AR75" s="50"/>
      <c r="AS75" s="49"/>
      <c r="AT75" s="49"/>
      <c r="AV75" s="49"/>
      <c r="AZ75" s="50"/>
      <c r="BA75" s="49"/>
      <c r="BH75" s="50"/>
      <c r="BI75" s="49"/>
      <c r="BP75" s="50"/>
      <c r="BQ75" s="49"/>
      <c r="BX75" s="50"/>
      <c r="BY75" s="49"/>
      <c r="CF75" s="50"/>
      <c r="CG75" s="49"/>
      <c r="CN75" s="50"/>
      <c r="CO75" s="49"/>
      <c r="CV75" s="50"/>
      <c r="CW75" s="49"/>
      <c r="DD75" s="50"/>
      <c r="DE75" s="49"/>
      <c r="DL75" s="50"/>
      <c r="DM75" s="49"/>
      <c r="DT75" s="50"/>
    </row>
    <row r="76" spans="2:124" ht="14.4" x14ac:dyDescent="0.25">
      <c r="B76" s="5" t="s">
        <v>63</v>
      </c>
      <c r="C76" s="5" t="s">
        <v>66</v>
      </c>
      <c r="D76" s="9"/>
      <c r="E76" s="49">
        <v>0</v>
      </c>
      <c r="F76" s="10">
        <v>0</v>
      </c>
      <c r="H76" s="10">
        <v>0</v>
      </c>
      <c r="J76" s="10">
        <v>0</v>
      </c>
      <c r="M76" s="49">
        <v>0</v>
      </c>
      <c r="N76" s="10">
        <v>0</v>
      </c>
      <c r="P76" s="10">
        <v>0</v>
      </c>
      <c r="R76" s="10">
        <v>0</v>
      </c>
      <c r="T76" s="50"/>
      <c r="U76" s="10">
        <v>0</v>
      </c>
      <c r="V76" s="49">
        <v>0</v>
      </c>
      <c r="X76" s="49">
        <v>0</v>
      </c>
      <c r="Z76" s="49">
        <v>0</v>
      </c>
      <c r="AC76" s="49">
        <v>0</v>
      </c>
      <c r="AD76" s="49">
        <v>0</v>
      </c>
      <c r="AF76" s="49">
        <v>0</v>
      </c>
      <c r="AH76" s="49">
        <v>0</v>
      </c>
      <c r="AK76" s="49">
        <v>0</v>
      </c>
      <c r="AL76" s="49">
        <v>0</v>
      </c>
      <c r="AN76" s="49">
        <v>0</v>
      </c>
      <c r="AP76" s="49">
        <v>0</v>
      </c>
      <c r="AS76" s="49">
        <v>0</v>
      </c>
      <c r="AT76" s="49">
        <v>0</v>
      </c>
      <c r="AV76" s="49">
        <v>0</v>
      </c>
    </row>
    <row r="77" spans="2:124" ht="14.4" x14ac:dyDescent="0.25">
      <c r="B77" s="6" t="s">
        <v>64</v>
      </c>
      <c r="C77" s="9" t="s">
        <v>58</v>
      </c>
      <c r="AV77" s="49"/>
    </row>
    <row r="78" spans="2:124" s="5" customFormat="1" x14ac:dyDescent="0.3">
      <c r="B78" s="178" t="s">
        <v>69</v>
      </c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</row>
    <row r="80" spans="2:124" x14ac:dyDescent="0.25">
      <c r="B80" s="23" t="s">
        <v>70</v>
      </c>
    </row>
    <row r="81" spans="2:47" x14ac:dyDescent="0.25">
      <c r="B81" s="5" t="s">
        <v>256</v>
      </c>
      <c r="C81" s="10" t="s">
        <v>57</v>
      </c>
      <c r="G81" s="15"/>
      <c r="K81" s="34">
        <f>K82+K83</f>
        <v>982.7</v>
      </c>
      <c r="L81" s="29"/>
      <c r="M81" s="29"/>
      <c r="N81" s="29"/>
      <c r="O81" s="34">
        <f>O82+O83</f>
        <v>4501</v>
      </c>
      <c r="P81" s="29"/>
      <c r="Q81" s="29"/>
      <c r="R81" s="29"/>
      <c r="S81" s="34">
        <f>S82+S83</f>
        <v>184.2</v>
      </c>
      <c r="T81" s="29"/>
      <c r="U81" s="29"/>
      <c r="V81" s="29"/>
      <c r="W81" s="34">
        <f>W82+W83</f>
        <v>465.9</v>
      </c>
      <c r="X81" s="29"/>
      <c r="Y81" s="29"/>
      <c r="Z81" s="29"/>
      <c r="AA81" s="34">
        <f>AA82+AA83</f>
        <v>1101.8</v>
      </c>
      <c r="AB81" s="29"/>
      <c r="AC81" s="29"/>
      <c r="AD81" s="29"/>
      <c r="AE81" s="34">
        <f>AE82+AE83</f>
        <v>224</v>
      </c>
      <c r="AF81" s="29"/>
      <c r="AG81" s="29"/>
      <c r="AH81" s="29"/>
      <c r="AI81" s="34">
        <f>AI82+AI83</f>
        <v>190.7</v>
      </c>
      <c r="AJ81" s="29"/>
      <c r="AK81" s="29"/>
      <c r="AL81" s="29"/>
      <c r="AM81" s="34">
        <f>AM82+AM83</f>
        <v>522</v>
      </c>
      <c r="AN81" s="29"/>
      <c r="AO81" s="29"/>
      <c r="AP81" s="29"/>
      <c r="AQ81" s="34">
        <f>AQ82+AQ83</f>
        <v>121.60000000000001</v>
      </c>
      <c r="AR81" s="29"/>
      <c r="AS81" s="29"/>
      <c r="AT81" s="29"/>
      <c r="AU81" s="34">
        <f>AU82+AU83</f>
        <v>168.4</v>
      </c>
    </row>
    <row r="82" spans="2:47" ht="14.4" x14ac:dyDescent="0.25">
      <c r="B82" s="93" t="s">
        <v>71</v>
      </c>
      <c r="C82" s="10" t="s">
        <v>57</v>
      </c>
      <c r="G82" s="15"/>
      <c r="K82" s="34">
        <v>915.2</v>
      </c>
      <c r="L82" s="29"/>
      <c r="M82" s="29"/>
      <c r="N82" s="29"/>
      <c r="O82" s="34">
        <v>4431</v>
      </c>
      <c r="P82" s="29"/>
      <c r="Q82" s="29"/>
      <c r="R82" s="29"/>
      <c r="S82" s="34">
        <v>105.9</v>
      </c>
      <c r="T82" s="29"/>
      <c r="U82" s="29"/>
      <c r="V82" s="29"/>
      <c r="W82" s="34">
        <v>365.5</v>
      </c>
      <c r="X82" s="29"/>
      <c r="Y82" s="29"/>
      <c r="Z82" s="29"/>
      <c r="AA82" s="34">
        <v>1039.7</v>
      </c>
      <c r="AB82" s="29"/>
      <c r="AC82" s="29"/>
      <c r="AD82" s="29"/>
      <c r="AE82" s="34">
        <v>123.4</v>
      </c>
      <c r="AF82" s="29"/>
      <c r="AG82" s="29"/>
      <c r="AH82" s="29"/>
      <c r="AI82" s="34">
        <v>93.7</v>
      </c>
      <c r="AJ82" s="29"/>
      <c r="AK82" s="29"/>
      <c r="AL82" s="29"/>
      <c r="AM82" s="34">
        <v>367.7</v>
      </c>
      <c r="AN82" s="29"/>
      <c r="AO82" s="29"/>
      <c r="AP82" s="29"/>
      <c r="AQ82" s="34">
        <v>12.2</v>
      </c>
      <c r="AR82" s="29"/>
      <c r="AS82" s="29"/>
      <c r="AT82" s="29"/>
      <c r="AU82" s="34">
        <v>13.8</v>
      </c>
    </row>
    <row r="83" spans="2:47" ht="14.4" x14ac:dyDescent="0.25">
      <c r="B83" s="93" t="s">
        <v>257</v>
      </c>
      <c r="C83" s="10" t="s">
        <v>57</v>
      </c>
      <c r="G83" s="15"/>
      <c r="K83" s="34">
        <v>67.5</v>
      </c>
      <c r="L83" s="29"/>
      <c r="M83" s="29"/>
      <c r="N83" s="29"/>
      <c r="O83" s="34">
        <v>70</v>
      </c>
      <c r="P83" s="29"/>
      <c r="Q83" s="29"/>
      <c r="R83" s="29"/>
      <c r="S83" s="34">
        <v>78.3</v>
      </c>
      <c r="T83" s="29"/>
      <c r="U83" s="29"/>
      <c r="V83" s="29"/>
      <c r="W83" s="34">
        <v>100.4</v>
      </c>
      <c r="X83" s="29"/>
      <c r="Y83" s="29"/>
      <c r="Z83" s="29"/>
      <c r="AA83" s="34">
        <v>62.1</v>
      </c>
      <c r="AB83" s="29"/>
      <c r="AC83" s="29"/>
      <c r="AD83" s="29"/>
      <c r="AE83" s="34">
        <v>100.6</v>
      </c>
      <c r="AF83" s="29"/>
      <c r="AG83" s="29"/>
      <c r="AH83" s="29"/>
      <c r="AI83" s="34">
        <v>97</v>
      </c>
      <c r="AJ83" s="29"/>
      <c r="AK83" s="29"/>
      <c r="AL83" s="29"/>
      <c r="AM83" s="34">
        <v>154.30000000000001</v>
      </c>
      <c r="AN83" s="29"/>
      <c r="AO83" s="29"/>
      <c r="AP83" s="29"/>
      <c r="AQ83" s="34">
        <v>109.4</v>
      </c>
      <c r="AR83" s="29"/>
      <c r="AS83" s="29"/>
      <c r="AT83" s="29"/>
      <c r="AU83" s="34">
        <v>154.6</v>
      </c>
    </row>
    <row r="84" spans="2:47" x14ac:dyDescent="0.25">
      <c r="B84" s="22" t="s">
        <v>72</v>
      </c>
      <c r="C84" s="10" t="s">
        <v>57</v>
      </c>
      <c r="G84" s="15"/>
      <c r="K84" s="34">
        <v>7234.1</v>
      </c>
      <c r="L84" s="29"/>
      <c r="M84" s="29"/>
      <c r="N84" s="29"/>
      <c r="O84" s="34">
        <v>5356.4</v>
      </c>
      <c r="P84" s="29"/>
      <c r="Q84" s="29"/>
      <c r="R84" s="29"/>
      <c r="S84" s="34">
        <v>6661.6</v>
      </c>
      <c r="T84" s="29"/>
      <c r="U84" s="29"/>
      <c r="V84" s="29"/>
      <c r="W84" s="34">
        <v>5745.3</v>
      </c>
      <c r="X84" s="29"/>
      <c r="Y84" s="29"/>
      <c r="Z84" s="29"/>
      <c r="AA84" s="34">
        <v>6651</v>
      </c>
      <c r="AB84" s="29"/>
      <c r="AC84" s="29"/>
      <c r="AD84" s="29"/>
      <c r="AE84" s="34">
        <v>9558.4</v>
      </c>
      <c r="AF84" s="29"/>
      <c r="AG84" s="29"/>
      <c r="AH84" s="29"/>
      <c r="AI84" s="34">
        <v>7858.5</v>
      </c>
      <c r="AJ84" s="29"/>
      <c r="AK84" s="29"/>
      <c r="AL84" s="29"/>
      <c r="AM84" s="34">
        <v>7536.7</v>
      </c>
      <c r="AN84" s="29"/>
      <c r="AO84" s="29"/>
      <c r="AP84" s="29"/>
      <c r="AQ84" s="34">
        <v>7231.4</v>
      </c>
      <c r="AR84" s="29"/>
      <c r="AS84" s="29"/>
      <c r="AT84" s="29"/>
      <c r="AU84" s="34">
        <v>7520.2</v>
      </c>
    </row>
    <row r="85" spans="2:47" ht="14.4" x14ac:dyDescent="0.3">
      <c r="B85" s="6" t="s">
        <v>73</v>
      </c>
      <c r="C85" s="18" t="s">
        <v>19</v>
      </c>
      <c r="G85" s="15"/>
      <c r="K85" s="26">
        <f>IFERROR(K84/K17*K9,"na")</f>
        <v>124.82787067372014</v>
      </c>
      <c r="O85" s="26">
        <f>IFERROR(O84/O17*O9,"na")</f>
        <v>128.86230465531671</v>
      </c>
      <c r="S85" s="26">
        <f>IFERROR(S84/S17*S9,"na")</f>
        <v>142.69272300469484</v>
      </c>
      <c r="W85" s="26">
        <f>IFERROR(W84/W17*W9,"na")</f>
        <v>127.16081910352189</v>
      </c>
      <c r="AA85" s="26">
        <f>IFERROR(AA84/AA17*AA9,"na")</f>
        <v>127.94092070937312</v>
      </c>
      <c r="AE85" s="26">
        <f>IFERROR(AE84/AE17*AE9,"na")</f>
        <v>212.4243660740309</v>
      </c>
      <c r="AI85" s="26">
        <f>IFERROR(AI84/AI17*AI9,"na")</f>
        <v>148.59915786210641</v>
      </c>
      <c r="AM85" s="26">
        <f>IFERROR(AM84/AM17*AM9,"na")</f>
        <v>172.9318116096911</v>
      </c>
      <c r="AQ85" s="26">
        <f>IFERROR(AQ84/AQ17*AQ9,"na")</f>
        <v>148.13037012094171</v>
      </c>
      <c r="AU85" s="26">
        <f>IFERROR(AU84/AU17*AU9,"na")</f>
        <v>128.12918072885307</v>
      </c>
    </row>
    <row r="86" spans="2:47" x14ac:dyDescent="0.25">
      <c r="B86" s="22" t="s">
        <v>74</v>
      </c>
      <c r="C86" s="10" t="s">
        <v>57</v>
      </c>
      <c r="G86" s="15"/>
      <c r="K86" s="34">
        <v>2253.8000000000002</v>
      </c>
      <c r="L86" s="29"/>
      <c r="M86" s="29"/>
      <c r="N86" s="29"/>
      <c r="O86" s="34">
        <v>1813</v>
      </c>
      <c r="P86" s="29"/>
      <c r="Q86" s="29"/>
      <c r="R86" s="29"/>
      <c r="S86" s="34">
        <v>2244.1</v>
      </c>
      <c r="T86" s="29"/>
      <c r="U86" s="29"/>
      <c r="V86" s="29"/>
      <c r="W86" s="34">
        <v>2032.4</v>
      </c>
      <c r="X86" s="29"/>
      <c r="Y86" s="29"/>
      <c r="Z86" s="29"/>
      <c r="AA86" s="34">
        <v>2779.6</v>
      </c>
      <c r="AB86" s="29"/>
      <c r="AC86" s="29"/>
      <c r="AD86" s="29"/>
      <c r="AE86" s="34">
        <v>2354.5</v>
      </c>
      <c r="AF86" s="29"/>
      <c r="AG86" s="29"/>
      <c r="AH86" s="29"/>
      <c r="AI86" s="34">
        <v>3217.6</v>
      </c>
      <c r="AJ86" s="29"/>
      <c r="AK86" s="29"/>
      <c r="AL86" s="29"/>
      <c r="AM86" s="34">
        <v>2786.8</v>
      </c>
      <c r="AN86" s="29"/>
      <c r="AO86" s="29"/>
      <c r="AP86" s="29"/>
      <c r="AQ86" s="34">
        <v>3561.6</v>
      </c>
      <c r="AR86" s="29"/>
      <c r="AS86" s="29"/>
      <c r="AT86" s="29"/>
      <c r="AU86" s="34">
        <v>2971.1</v>
      </c>
    </row>
    <row r="87" spans="2:47" ht="14.4" x14ac:dyDescent="0.3">
      <c r="B87" s="6" t="s">
        <v>75</v>
      </c>
      <c r="C87" s="18" t="s">
        <v>19</v>
      </c>
      <c r="G87" s="15"/>
      <c r="K87" s="26">
        <f>IFERROR(K86/K13*K9,"na")</f>
        <v>28.487225304217141</v>
      </c>
      <c r="O87" s="26">
        <f>IFERROR(O86/O13*O9,"na")</f>
        <v>30.399619628632593</v>
      </c>
      <c r="S87" s="26">
        <f>IFERROR(S86/S13*S9,"na")</f>
        <v>32.849399837176001</v>
      </c>
      <c r="W87" s="26">
        <f>IFERROR(W86/W13*W9,"na")</f>
        <v>31.558603438227198</v>
      </c>
      <c r="AA87" s="26">
        <f>IFERROR(AA86/AA13*AA9,"na")</f>
        <v>39.65642051939524</v>
      </c>
      <c r="AE87" s="26">
        <f>IFERROR(AE86/AE13*AE9,"na")</f>
        <v>37.820637170782668</v>
      </c>
      <c r="AI87" s="26">
        <f>IFERROR(AI86/AI13*AI9,"na")</f>
        <v>44.46967929038324</v>
      </c>
      <c r="AM87" s="26">
        <f>IFERROR(AM86/AM13*AM9,"na")</f>
        <v>45.920779384943216</v>
      </c>
      <c r="AQ87" s="26">
        <f>IFERROR(AQ86/AQ13*AQ9,"na")</f>
        <v>54.222481751824823</v>
      </c>
      <c r="AU87" s="26">
        <f>IFERROR(AU86/AU13*AU9,"na")</f>
        <v>39.038255241331647</v>
      </c>
    </row>
    <row r="88" spans="2:47" x14ac:dyDescent="0.25">
      <c r="B88" s="8" t="s">
        <v>258</v>
      </c>
      <c r="C88" s="10" t="s">
        <v>57</v>
      </c>
      <c r="G88" s="15"/>
      <c r="K88" s="34">
        <v>0</v>
      </c>
      <c r="L88" s="29"/>
      <c r="M88" s="29"/>
      <c r="N88" s="29"/>
      <c r="O88" s="34">
        <v>0</v>
      </c>
      <c r="P88" s="29"/>
      <c r="Q88" s="29"/>
      <c r="R88" s="29"/>
      <c r="S88" s="34">
        <v>0</v>
      </c>
      <c r="T88" s="29"/>
      <c r="U88" s="29"/>
      <c r="V88" s="29"/>
      <c r="W88" s="34">
        <v>0</v>
      </c>
      <c r="X88" s="29"/>
      <c r="Y88" s="29"/>
      <c r="Z88" s="29"/>
      <c r="AA88" s="34">
        <v>0</v>
      </c>
      <c r="AB88" s="29"/>
      <c r="AC88" s="29"/>
      <c r="AD88" s="29"/>
      <c r="AE88" s="34">
        <v>0</v>
      </c>
      <c r="AF88" s="29"/>
      <c r="AG88" s="29"/>
      <c r="AH88" s="29"/>
      <c r="AI88" s="34">
        <v>0</v>
      </c>
      <c r="AJ88" s="29"/>
      <c r="AK88" s="29"/>
      <c r="AL88" s="29"/>
      <c r="AM88" s="34">
        <v>0</v>
      </c>
      <c r="AN88" s="29"/>
      <c r="AO88" s="29"/>
      <c r="AP88" s="29"/>
      <c r="AQ88" s="34">
        <v>0</v>
      </c>
      <c r="AR88" s="29"/>
      <c r="AS88" s="29"/>
      <c r="AT88" s="29"/>
      <c r="AU88" s="34">
        <v>11.2</v>
      </c>
    </row>
    <row r="89" spans="2:47" x14ac:dyDescent="0.25">
      <c r="B89" s="22" t="s">
        <v>76</v>
      </c>
      <c r="C89" s="10" t="s">
        <v>57</v>
      </c>
      <c r="G89" s="15"/>
      <c r="K89" s="34">
        <v>1559.8</v>
      </c>
      <c r="L89" s="29"/>
      <c r="M89" s="29"/>
      <c r="N89" s="29"/>
      <c r="O89" s="34">
        <v>1240</v>
      </c>
      <c r="P89" s="29"/>
      <c r="Q89" s="29"/>
      <c r="R89" s="29"/>
      <c r="S89" s="34">
        <v>6621</v>
      </c>
      <c r="T89" s="29"/>
      <c r="U89" s="29"/>
      <c r="V89" s="29"/>
      <c r="W89" s="34">
        <v>4930.2</v>
      </c>
      <c r="X89" s="29"/>
      <c r="Y89" s="29"/>
      <c r="Z89" s="29"/>
      <c r="AA89" s="34">
        <v>5760.4</v>
      </c>
      <c r="AB89" s="29"/>
      <c r="AC89" s="29"/>
      <c r="AD89" s="29"/>
      <c r="AE89" s="34">
        <v>5757.6</v>
      </c>
      <c r="AF89" s="29"/>
      <c r="AG89" s="29"/>
      <c r="AH89" s="29"/>
      <c r="AI89" s="34">
        <v>6693.6</v>
      </c>
      <c r="AJ89" s="29"/>
      <c r="AK89" s="29"/>
      <c r="AL89" s="29"/>
      <c r="AM89" s="34">
        <v>7143.3</v>
      </c>
      <c r="AN89" s="29"/>
      <c r="AO89" s="29"/>
      <c r="AP89" s="29"/>
      <c r="AQ89" s="34">
        <v>7593.3</v>
      </c>
      <c r="AR89" s="29"/>
      <c r="AS89" s="29"/>
      <c r="AT89" s="29"/>
      <c r="AU89" s="34">
        <v>7427.8</v>
      </c>
    </row>
    <row r="90" spans="2:47" x14ac:dyDescent="0.25">
      <c r="B90" s="22" t="s">
        <v>259</v>
      </c>
      <c r="C90" s="10" t="s">
        <v>57</v>
      </c>
      <c r="G90" s="15"/>
      <c r="K90" s="34">
        <v>0</v>
      </c>
      <c r="L90" s="29"/>
      <c r="M90" s="29"/>
      <c r="N90" s="29"/>
      <c r="O90" s="34">
        <v>0</v>
      </c>
      <c r="P90" s="29"/>
      <c r="Q90" s="29"/>
      <c r="R90" s="29"/>
      <c r="S90" s="34">
        <v>0</v>
      </c>
      <c r="T90" s="29"/>
      <c r="U90" s="29"/>
      <c r="V90" s="29"/>
      <c r="W90" s="34">
        <v>0</v>
      </c>
      <c r="X90" s="29"/>
      <c r="Y90" s="29"/>
      <c r="Z90" s="29"/>
      <c r="AA90" s="34">
        <v>0</v>
      </c>
      <c r="AB90" s="29"/>
      <c r="AC90" s="29"/>
      <c r="AD90" s="29"/>
      <c r="AE90" s="34">
        <v>57.8</v>
      </c>
      <c r="AF90" s="29"/>
      <c r="AG90" s="29"/>
      <c r="AH90" s="29"/>
      <c r="AI90" s="34">
        <v>0</v>
      </c>
      <c r="AJ90" s="29"/>
      <c r="AK90" s="29"/>
      <c r="AL90" s="29"/>
      <c r="AM90" s="34">
        <v>0</v>
      </c>
      <c r="AN90" s="29"/>
      <c r="AO90" s="29"/>
      <c r="AP90" s="29"/>
      <c r="AQ90" s="34">
        <v>0</v>
      </c>
      <c r="AR90" s="29"/>
      <c r="AS90" s="29"/>
      <c r="AT90" s="29"/>
      <c r="AU90" s="34">
        <v>76.8</v>
      </c>
    </row>
    <row r="91" spans="2:47" x14ac:dyDescent="0.25">
      <c r="B91" s="22" t="s">
        <v>271</v>
      </c>
      <c r="C91" s="10" t="s">
        <v>57</v>
      </c>
      <c r="G91" s="15"/>
      <c r="K91" s="34">
        <v>85.8</v>
      </c>
      <c r="L91" s="29"/>
      <c r="M91" s="29"/>
      <c r="N91" s="29"/>
      <c r="O91" s="34">
        <v>97.4</v>
      </c>
      <c r="P91" s="29"/>
      <c r="Q91" s="29"/>
      <c r="R91" s="29"/>
      <c r="S91" s="34">
        <v>83.1</v>
      </c>
      <c r="T91" s="29"/>
      <c r="U91" s="29"/>
      <c r="V91" s="29"/>
      <c r="W91" s="34">
        <v>54.9</v>
      </c>
      <c r="X91" s="29"/>
      <c r="Y91" s="29"/>
      <c r="Z91" s="29"/>
      <c r="AA91" s="34">
        <v>58.1</v>
      </c>
      <c r="AB91" s="29"/>
      <c r="AC91" s="29"/>
      <c r="AD91" s="29"/>
      <c r="AE91" s="34">
        <v>65.5</v>
      </c>
      <c r="AF91" s="29"/>
      <c r="AG91" s="29"/>
      <c r="AH91" s="29"/>
      <c r="AI91" s="34">
        <v>65.5</v>
      </c>
      <c r="AJ91" s="29"/>
      <c r="AK91" s="29"/>
      <c r="AL91" s="29"/>
      <c r="AM91" s="34">
        <v>85.3</v>
      </c>
      <c r="AN91" s="29"/>
      <c r="AO91" s="29"/>
      <c r="AP91" s="29"/>
      <c r="AQ91" s="34">
        <v>96.2</v>
      </c>
      <c r="AR91" s="29"/>
      <c r="AS91" s="29"/>
      <c r="AT91" s="29"/>
      <c r="AU91" s="34">
        <v>151</v>
      </c>
    </row>
    <row r="92" spans="2:47" x14ac:dyDescent="0.25">
      <c r="B92" s="22" t="s">
        <v>77</v>
      </c>
      <c r="C92" s="10" t="s">
        <v>57</v>
      </c>
      <c r="G92" s="15"/>
      <c r="K92" s="34">
        <v>508.8</v>
      </c>
      <c r="L92" s="29"/>
      <c r="M92" s="29"/>
      <c r="N92" s="29"/>
      <c r="O92" s="34">
        <v>382.1</v>
      </c>
      <c r="P92" s="29"/>
      <c r="Q92" s="29"/>
      <c r="R92" s="29"/>
      <c r="S92" s="34">
        <v>571.20000000000005</v>
      </c>
      <c r="T92" s="29"/>
      <c r="U92" s="29"/>
      <c r="V92" s="29"/>
      <c r="W92" s="34">
        <v>915.6</v>
      </c>
      <c r="X92" s="29"/>
      <c r="Y92" s="29"/>
      <c r="Z92" s="29"/>
      <c r="AA92" s="34">
        <v>728.1</v>
      </c>
      <c r="AB92" s="29"/>
      <c r="AC92" s="29"/>
      <c r="AD92" s="29"/>
      <c r="AE92" s="34">
        <v>849.1</v>
      </c>
      <c r="AF92" s="29"/>
      <c r="AG92" s="29"/>
      <c r="AH92" s="29"/>
      <c r="AI92" s="34">
        <v>789.7</v>
      </c>
      <c r="AJ92" s="29"/>
      <c r="AK92" s="29"/>
      <c r="AL92" s="29"/>
      <c r="AM92" s="34">
        <v>664.6</v>
      </c>
      <c r="AN92" s="29"/>
      <c r="AO92" s="29"/>
      <c r="AP92" s="29"/>
      <c r="AQ92" s="34">
        <v>751.8</v>
      </c>
      <c r="AR92" s="29"/>
      <c r="AS92" s="29"/>
      <c r="AT92" s="29"/>
      <c r="AU92" s="34">
        <v>1395.9</v>
      </c>
    </row>
    <row r="93" spans="2:47" ht="14.4" x14ac:dyDescent="0.25">
      <c r="B93" s="6" t="s">
        <v>24</v>
      </c>
      <c r="C93" s="10" t="s">
        <v>58</v>
      </c>
      <c r="G93" s="15"/>
      <c r="K93" s="20">
        <f>IFERROR(K92/K13,"na")</f>
        <v>1.761931475825386E-2</v>
      </c>
      <c r="O93" s="20">
        <f>IFERROR(O92/O13,"na")</f>
        <v>1.7553127957295505E-2</v>
      </c>
      <c r="S93" s="20">
        <f>IFERROR(S92/S13,"na")</f>
        <v>2.2907651524569982E-2</v>
      </c>
      <c r="W93" s="20">
        <f>IFERROR(W92/W13,"na")</f>
        <v>3.8951259875012224E-2</v>
      </c>
      <c r="AA93" s="20">
        <f>IFERROR(AA92/AA13,"na")</f>
        <v>2.8459638205725547E-2</v>
      </c>
      <c r="AE93" s="20">
        <f>IFERROR(AE92/AE13,"na")</f>
        <v>3.7265581454547052E-2</v>
      </c>
      <c r="AI93" s="20">
        <f>IFERROR(AI92/AI13,"na")</f>
        <v>2.982036787390633E-2</v>
      </c>
      <c r="AM93" s="20">
        <f>IFERROR(AM92/AM13,"na")</f>
        <v>3.0003431027321815E-2</v>
      </c>
      <c r="AQ93" s="20">
        <f>IFERROR(AQ92/AQ13,"na")</f>
        <v>3.1357664233576638E-2</v>
      </c>
      <c r="AU93" s="20">
        <f>IFERROR(AU92/AU13,"na")</f>
        <v>5.0249827208846916E-2</v>
      </c>
    </row>
    <row r="94" spans="2:47" x14ac:dyDescent="0.25">
      <c r="B94" s="10" t="s">
        <v>446</v>
      </c>
      <c r="G94" s="15"/>
      <c r="K94" s="34">
        <v>17.600000000000001</v>
      </c>
      <c r="L94" s="29"/>
      <c r="M94" s="29"/>
      <c r="N94" s="29"/>
      <c r="O94" s="34">
        <v>17.3</v>
      </c>
      <c r="P94" s="29"/>
      <c r="Q94" s="29"/>
      <c r="R94" s="29"/>
      <c r="S94" s="34">
        <v>17.3</v>
      </c>
      <c r="T94" s="29"/>
      <c r="U94" s="29"/>
      <c r="V94" s="29"/>
      <c r="W94" s="34">
        <v>13.9</v>
      </c>
      <c r="X94" s="29"/>
      <c r="Y94" s="29"/>
      <c r="Z94" s="29"/>
      <c r="AA94" s="34">
        <v>39.6</v>
      </c>
      <c r="AB94" s="29"/>
      <c r="AC94" s="29"/>
      <c r="AD94" s="29"/>
      <c r="AE94" s="34">
        <v>35</v>
      </c>
      <c r="AF94" s="29"/>
      <c r="AG94" s="29"/>
      <c r="AH94" s="29"/>
      <c r="AI94" s="34">
        <v>35</v>
      </c>
      <c r="AJ94" s="29"/>
      <c r="AK94" s="29"/>
      <c r="AL94" s="29"/>
      <c r="AM94" s="34">
        <v>21.9</v>
      </c>
      <c r="AN94" s="29"/>
      <c r="AO94" s="29"/>
      <c r="AP94" s="29"/>
      <c r="AQ94" s="34">
        <v>21.1</v>
      </c>
      <c r="AR94" s="29"/>
      <c r="AS94" s="29"/>
      <c r="AT94" s="29"/>
      <c r="AU94" s="34">
        <v>23.2</v>
      </c>
    </row>
    <row r="95" spans="2:47" s="40" customFormat="1" x14ac:dyDescent="0.25">
      <c r="B95" s="24" t="s">
        <v>78</v>
      </c>
      <c r="G95" s="16"/>
      <c r="K95" s="16">
        <f>K81+K84+K86+K88+K89+K90+K91+K94+K92</f>
        <v>12642.6</v>
      </c>
      <c r="O95" s="16">
        <f>O81+O84+O86+O88+O89+O90+O91+O94+O92</f>
        <v>13407.199999999999</v>
      </c>
      <c r="S95" s="16">
        <f>S81+S84+S86+S88+S89+S90+S91+S94+S92</f>
        <v>16382.5</v>
      </c>
      <c r="W95" s="16">
        <f>W81+W84+W86+W88+W89+W90+W91+W94+W92</f>
        <v>14158.199999999999</v>
      </c>
      <c r="AA95" s="16">
        <f>AA81+AA84+AA86+AA88+AA89+AA90+AA91+AA94+AA92</f>
        <v>17118.599999999999</v>
      </c>
      <c r="AB95" s="16"/>
      <c r="AC95" s="16"/>
      <c r="AD95" s="16"/>
      <c r="AE95" s="16">
        <f>AE81+AE84+AE86+AE88+AE89+AE90+AE91+AE94+AE92</f>
        <v>18901.899999999998</v>
      </c>
      <c r="AI95" s="16">
        <f>AI81+AI84+AI86+AI88+AI89+AI90+AI91+AI94+AI92</f>
        <v>18850.600000000002</v>
      </c>
      <c r="AM95" s="16">
        <f>AM81+AM84+AM86+AM88+AM89+AM90+AM91+AM94+AM92</f>
        <v>18760.599999999999</v>
      </c>
      <c r="AQ95" s="16">
        <f>AQ81+AQ84+AQ86+AQ88+AQ89+AQ90+AQ91+AQ94+AQ92</f>
        <v>19377</v>
      </c>
      <c r="AU95" s="16">
        <f>AU81+AU84+AU86+AU88+AU89+AU90+AU91+AU94+AU92</f>
        <v>19745.600000000002</v>
      </c>
    </row>
    <row r="96" spans="2:47" x14ac:dyDescent="0.25">
      <c r="G96" s="15"/>
      <c r="K96" s="15"/>
      <c r="O96" s="15"/>
      <c r="S96" s="15"/>
      <c r="W96" s="15"/>
      <c r="AA96" s="15"/>
      <c r="AE96" s="15"/>
      <c r="AI96" s="15"/>
      <c r="AM96" s="15"/>
    </row>
    <row r="97" spans="2:47" x14ac:dyDescent="0.25">
      <c r="B97" s="23" t="s">
        <v>79</v>
      </c>
      <c r="G97" s="15"/>
      <c r="K97" s="15"/>
      <c r="O97" s="15"/>
      <c r="S97" s="15"/>
      <c r="W97" s="15"/>
      <c r="AA97" s="15"/>
      <c r="AE97" s="15"/>
      <c r="AI97" s="15"/>
      <c r="AM97" s="15"/>
      <c r="AQ97" s="15"/>
      <c r="AU97" s="15"/>
    </row>
    <row r="98" spans="2:47" x14ac:dyDescent="0.25">
      <c r="B98" s="22" t="s">
        <v>80</v>
      </c>
      <c r="C98" s="10" t="s">
        <v>57</v>
      </c>
      <c r="G98" s="15"/>
      <c r="K98" s="34">
        <v>7219.4</v>
      </c>
      <c r="L98" s="29"/>
      <c r="M98" s="29"/>
      <c r="N98" s="29"/>
      <c r="O98" s="34">
        <v>7958.3</v>
      </c>
      <c r="P98" s="29"/>
      <c r="Q98" s="29"/>
      <c r="R98" s="29"/>
      <c r="S98" s="34">
        <v>7645.3</v>
      </c>
      <c r="T98" s="29"/>
      <c r="U98" s="29"/>
      <c r="V98" s="29"/>
      <c r="W98" s="34">
        <v>7702.8</v>
      </c>
      <c r="X98" s="29"/>
      <c r="Y98" s="29"/>
      <c r="Z98" s="29"/>
      <c r="AA98" s="34">
        <v>10381.1</v>
      </c>
      <c r="AB98" s="29"/>
      <c r="AC98" s="29"/>
      <c r="AD98" s="29"/>
      <c r="AE98" s="34">
        <v>9693.2999999999993</v>
      </c>
      <c r="AF98" s="29"/>
      <c r="AG98" s="29"/>
      <c r="AH98" s="29"/>
      <c r="AI98" s="34">
        <v>10047.1</v>
      </c>
      <c r="AJ98" s="29"/>
      <c r="AK98" s="29"/>
      <c r="AL98" s="29"/>
      <c r="AM98" s="34">
        <v>9863.5</v>
      </c>
      <c r="AN98" s="29"/>
      <c r="AO98" s="29"/>
      <c r="AP98" s="29"/>
      <c r="AQ98" s="34">
        <v>11193.1</v>
      </c>
      <c r="AR98" s="29"/>
      <c r="AS98" s="29"/>
      <c r="AT98" s="29"/>
      <c r="AU98" s="34">
        <v>11113.3</v>
      </c>
    </row>
    <row r="99" spans="2:47" x14ac:dyDescent="0.25">
      <c r="B99" s="22" t="s">
        <v>260</v>
      </c>
      <c r="C99" s="10" t="s">
        <v>57</v>
      </c>
      <c r="G99" s="15"/>
      <c r="K99" s="34">
        <v>1063.0999999999999</v>
      </c>
      <c r="L99" s="29"/>
      <c r="M99" s="29"/>
      <c r="N99" s="29"/>
      <c r="O99" s="34">
        <v>1055.4000000000001</v>
      </c>
      <c r="P99" s="29"/>
      <c r="Q99" s="29"/>
      <c r="R99" s="29"/>
      <c r="S99" s="34">
        <v>2459.6999999999998</v>
      </c>
      <c r="T99" s="29"/>
      <c r="U99" s="29"/>
      <c r="V99" s="29"/>
      <c r="W99" s="34">
        <v>2881.6</v>
      </c>
      <c r="X99" s="29"/>
      <c r="Y99" s="29"/>
      <c r="Z99" s="29"/>
      <c r="AA99" s="34">
        <v>869.9</v>
      </c>
      <c r="AB99" s="29"/>
      <c r="AC99" s="29"/>
      <c r="AD99" s="29"/>
      <c r="AE99" s="34">
        <v>1017.8</v>
      </c>
      <c r="AF99" s="29"/>
      <c r="AG99" s="29"/>
      <c r="AH99" s="29"/>
      <c r="AI99" s="34">
        <v>1531.9</v>
      </c>
      <c r="AJ99" s="29"/>
      <c r="AK99" s="29"/>
      <c r="AL99" s="29"/>
      <c r="AM99" s="34">
        <v>2107.6999999999998</v>
      </c>
      <c r="AN99" s="29"/>
      <c r="AO99" s="29"/>
      <c r="AP99" s="29"/>
      <c r="AQ99" s="34">
        <v>2353.9</v>
      </c>
      <c r="AR99" s="29"/>
      <c r="AS99" s="29"/>
      <c r="AT99" s="29"/>
      <c r="AU99" s="34">
        <v>3349.6</v>
      </c>
    </row>
    <row r="100" spans="2:47" x14ac:dyDescent="0.25">
      <c r="B100" s="22" t="s">
        <v>389</v>
      </c>
      <c r="G100" s="15"/>
      <c r="K100" s="34">
        <v>0</v>
      </c>
      <c r="L100" s="29"/>
      <c r="M100" s="29"/>
      <c r="N100" s="29"/>
      <c r="O100" s="34">
        <v>0</v>
      </c>
      <c r="P100" s="29"/>
      <c r="Q100" s="29"/>
      <c r="R100" s="29"/>
      <c r="S100" s="34">
        <v>0</v>
      </c>
      <c r="T100" s="29"/>
      <c r="U100" s="29"/>
      <c r="V100" s="29"/>
      <c r="W100" s="34">
        <v>0</v>
      </c>
      <c r="X100" s="29"/>
      <c r="Y100" s="29"/>
      <c r="Z100" s="29"/>
      <c r="AA100" s="34">
        <v>0</v>
      </c>
      <c r="AB100" s="29"/>
      <c r="AC100" s="29"/>
      <c r="AD100" s="29"/>
      <c r="AE100" s="34">
        <v>0</v>
      </c>
      <c r="AF100" s="29"/>
      <c r="AG100" s="29"/>
      <c r="AH100" s="29"/>
      <c r="AI100" s="34">
        <v>0</v>
      </c>
      <c r="AJ100" s="29"/>
      <c r="AK100" s="29"/>
      <c r="AL100" s="29"/>
      <c r="AM100" s="34">
        <v>0</v>
      </c>
      <c r="AN100" s="29"/>
      <c r="AO100" s="29"/>
      <c r="AP100" s="29"/>
      <c r="AQ100" s="34">
        <v>0</v>
      </c>
      <c r="AR100" s="29"/>
      <c r="AS100" s="29"/>
      <c r="AT100" s="29"/>
      <c r="AU100" s="34">
        <v>0</v>
      </c>
    </row>
    <row r="101" spans="2:47" x14ac:dyDescent="0.25">
      <c r="B101" s="22" t="s">
        <v>81</v>
      </c>
      <c r="C101" s="10" t="s">
        <v>57</v>
      </c>
      <c r="G101" s="15"/>
      <c r="K101" s="34">
        <f>K102+K103+K104</f>
        <v>89.4</v>
      </c>
      <c r="L101" s="29"/>
      <c r="M101" s="29"/>
      <c r="N101" s="29"/>
      <c r="O101" s="34">
        <f>O102+O103+O104</f>
        <v>75.8</v>
      </c>
      <c r="P101" s="29"/>
      <c r="Q101" s="29"/>
      <c r="R101" s="29"/>
      <c r="S101" s="34">
        <f>S102+S103+S104</f>
        <v>66</v>
      </c>
      <c r="T101" s="29"/>
      <c r="U101" s="29"/>
      <c r="V101" s="29"/>
      <c r="W101" s="34">
        <f>W102+W103+W104</f>
        <v>53.2</v>
      </c>
      <c r="X101" s="29"/>
      <c r="Y101" s="29"/>
      <c r="Z101" s="29"/>
      <c r="AA101" s="34">
        <f>AA102+AA103+AA104</f>
        <v>41.6</v>
      </c>
      <c r="AB101" s="29"/>
      <c r="AC101" s="29"/>
      <c r="AD101" s="29"/>
      <c r="AE101" s="34">
        <f>AE102+AE103+AE104</f>
        <v>334.9</v>
      </c>
      <c r="AF101" s="29"/>
      <c r="AG101" s="29"/>
      <c r="AH101" s="29"/>
      <c r="AI101" s="34">
        <f>AI102+AI103+AI104</f>
        <v>318.29999999999995</v>
      </c>
      <c r="AJ101" s="29"/>
      <c r="AK101" s="29"/>
      <c r="AL101" s="29"/>
      <c r="AM101" s="34">
        <f>AM102+AM103+AM104</f>
        <v>421.4</v>
      </c>
      <c r="AN101" s="29"/>
      <c r="AO101" s="29"/>
      <c r="AP101" s="29"/>
      <c r="AQ101" s="34">
        <f>AQ102+AQ103+AQ104</f>
        <v>595.80000000000007</v>
      </c>
      <c r="AR101" s="29"/>
      <c r="AS101" s="29"/>
      <c r="AT101" s="29"/>
      <c r="AU101" s="34">
        <f>AU102+AU103+AU104</f>
        <v>635.69999999999993</v>
      </c>
    </row>
    <row r="102" spans="2:47" ht="14.4" x14ac:dyDescent="0.3">
      <c r="B102" s="37" t="s">
        <v>86</v>
      </c>
      <c r="C102" s="10" t="s">
        <v>57</v>
      </c>
      <c r="G102" s="15"/>
      <c r="K102" s="34">
        <v>84.5</v>
      </c>
      <c r="L102" s="29"/>
      <c r="M102" s="29"/>
      <c r="N102" s="29"/>
      <c r="O102" s="34">
        <v>71.599999999999994</v>
      </c>
      <c r="P102" s="29"/>
      <c r="Q102" s="29"/>
      <c r="R102" s="29"/>
      <c r="S102" s="34">
        <v>61.9</v>
      </c>
      <c r="T102" s="29"/>
      <c r="U102" s="29"/>
      <c r="V102" s="29"/>
      <c r="W102" s="34">
        <v>48.2</v>
      </c>
      <c r="X102" s="29"/>
      <c r="Y102" s="29"/>
      <c r="Z102" s="29"/>
      <c r="AA102" s="34">
        <v>34.4</v>
      </c>
      <c r="AB102" s="29"/>
      <c r="AC102" s="29"/>
      <c r="AD102" s="29"/>
      <c r="AE102" s="34">
        <v>328</v>
      </c>
      <c r="AF102" s="29"/>
      <c r="AG102" s="29"/>
      <c r="AH102" s="29"/>
      <c r="AI102" s="34">
        <v>312.39999999999998</v>
      </c>
      <c r="AJ102" s="29"/>
      <c r="AK102" s="29"/>
      <c r="AL102" s="29"/>
      <c r="AM102" s="34">
        <v>414.2</v>
      </c>
      <c r="AN102" s="29"/>
      <c r="AO102" s="29"/>
      <c r="AP102" s="29"/>
      <c r="AQ102" s="34">
        <v>588.6</v>
      </c>
      <c r="AR102" s="29"/>
      <c r="AS102" s="29"/>
      <c r="AT102" s="29"/>
      <c r="AU102" s="34">
        <v>628.29999999999995</v>
      </c>
    </row>
    <row r="103" spans="2:47" ht="14.4" x14ac:dyDescent="0.3">
      <c r="B103" s="37" t="s">
        <v>87</v>
      </c>
      <c r="C103" s="10" t="s">
        <v>57</v>
      </c>
      <c r="G103" s="15"/>
      <c r="K103" s="34">
        <v>0</v>
      </c>
      <c r="L103" s="29"/>
      <c r="M103" s="29"/>
      <c r="N103" s="29"/>
      <c r="O103" s="34">
        <v>0</v>
      </c>
      <c r="P103" s="29"/>
      <c r="Q103" s="29"/>
      <c r="R103" s="29"/>
      <c r="S103" s="34">
        <v>0</v>
      </c>
      <c r="T103" s="29"/>
      <c r="U103" s="29"/>
      <c r="V103" s="29"/>
      <c r="W103" s="34">
        <v>0</v>
      </c>
      <c r="X103" s="29"/>
      <c r="Y103" s="29"/>
      <c r="Z103" s="29"/>
      <c r="AA103" s="34">
        <v>0</v>
      </c>
      <c r="AB103" s="29"/>
      <c r="AC103" s="29"/>
      <c r="AD103" s="29"/>
      <c r="AE103" s="34">
        <v>0</v>
      </c>
      <c r="AF103" s="29"/>
      <c r="AG103" s="29"/>
      <c r="AH103" s="29"/>
      <c r="AI103" s="34">
        <v>0</v>
      </c>
      <c r="AJ103" s="29"/>
      <c r="AK103" s="29"/>
      <c r="AL103" s="29"/>
      <c r="AM103" s="34">
        <v>0</v>
      </c>
      <c r="AN103" s="29"/>
      <c r="AO103" s="29"/>
      <c r="AP103" s="29"/>
      <c r="AQ103" s="34">
        <v>0</v>
      </c>
      <c r="AR103" s="29"/>
      <c r="AS103" s="29"/>
      <c r="AT103" s="29"/>
      <c r="AU103" s="34">
        <v>0</v>
      </c>
    </row>
    <row r="104" spans="2:47" ht="14.4" x14ac:dyDescent="0.3">
      <c r="B104" s="37" t="s">
        <v>88</v>
      </c>
      <c r="C104" s="10" t="s">
        <v>57</v>
      </c>
      <c r="G104" s="15"/>
      <c r="K104" s="34">
        <v>4.9000000000000004</v>
      </c>
      <c r="L104" s="29"/>
      <c r="M104" s="29"/>
      <c r="N104" s="29"/>
      <c r="O104" s="34">
        <v>4.2</v>
      </c>
      <c r="P104" s="29"/>
      <c r="Q104" s="29"/>
      <c r="R104" s="29"/>
      <c r="S104" s="34">
        <v>4.0999999999999996</v>
      </c>
      <c r="T104" s="29"/>
      <c r="U104" s="29"/>
      <c r="V104" s="29"/>
      <c r="W104" s="34">
        <v>5</v>
      </c>
      <c r="X104" s="29"/>
      <c r="Y104" s="29"/>
      <c r="Z104" s="29"/>
      <c r="AA104" s="34">
        <v>7.2</v>
      </c>
      <c r="AB104" s="29"/>
      <c r="AC104" s="29"/>
      <c r="AD104" s="29"/>
      <c r="AE104" s="34">
        <v>6.9</v>
      </c>
      <c r="AF104" s="29"/>
      <c r="AG104" s="29"/>
      <c r="AH104" s="29"/>
      <c r="AI104" s="34">
        <v>5.9</v>
      </c>
      <c r="AJ104" s="29"/>
      <c r="AK104" s="29"/>
      <c r="AL104" s="29"/>
      <c r="AM104" s="34">
        <v>7.2</v>
      </c>
      <c r="AN104" s="29"/>
      <c r="AO104" s="29"/>
      <c r="AP104" s="29"/>
      <c r="AQ104" s="34">
        <v>7.2</v>
      </c>
      <c r="AR104" s="29"/>
      <c r="AS104" s="29"/>
      <c r="AT104" s="29"/>
      <c r="AU104" s="34">
        <v>7.4</v>
      </c>
    </row>
    <row r="105" spans="2:47" x14ac:dyDescent="0.25">
      <c r="B105" s="15" t="s">
        <v>272</v>
      </c>
      <c r="C105" s="10" t="s">
        <v>57</v>
      </c>
      <c r="G105" s="15"/>
      <c r="K105" s="34">
        <v>0</v>
      </c>
      <c r="L105" s="29"/>
      <c r="M105" s="29"/>
      <c r="N105" s="29"/>
      <c r="O105" s="34">
        <v>0</v>
      </c>
      <c r="P105" s="29"/>
      <c r="Q105" s="29"/>
      <c r="R105" s="29"/>
      <c r="S105" s="34">
        <v>0</v>
      </c>
      <c r="T105" s="29"/>
      <c r="U105" s="29"/>
      <c r="V105" s="29"/>
      <c r="W105" s="34">
        <v>0</v>
      </c>
      <c r="X105" s="29"/>
      <c r="Y105" s="29"/>
      <c r="Z105" s="29"/>
      <c r="AA105" s="34">
        <v>0</v>
      </c>
      <c r="AB105" s="29"/>
      <c r="AC105" s="29"/>
      <c r="AD105" s="29"/>
      <c r="AE105" s="34">
        <v>0</v>
      </c>
      <c r="AF105" s="29"/>
      <c r="AG105" s="29"/>
      <c r="AH105" s="29"/>
      <c r="AI105" s="34">
        <v>0</v>
      </c>
      <c r="AJ105" s="29"/>
      <c r="AK105" s="29"/>
      <c r="AL105" s="29"/>
      <c r="AM105" s="34">
        <v>0</v>
      </c>
      <c r="AN105" s="29"/>
      <c r="AO105" s="29"/>
      <c r="AP105" s="29"/>
      <c r="AQ105" s="34">
        <v>0</v>
      </c>
      <c r="AR105" s="29"/>
      <c r="AS105" s="29"/>
      <c r="AT105" s="29"/>
      <c r="AU105" s="34">
        <v>0</v>
      </c>
    </row>
    <row r="106" spans="2:47" x14ac:dyDescent="0.25">
      <c r="B106" s="22" t="s">
        <v>82</v>
      </c>
      <c r="C106" s="10" t="s">
        <v>57</v>
      </c>
      <c r="G106" s="15"/>
      <c r="K106" s="34">
        <v>236.4</v>
      </c>
      <c r="L106" s="29"/>
      <c r="M106" s="29"/>
      <c r="N106" s="29"/>
      <c r="O106" s="34">
        <v>464</v>
      </c>
      <c r="P106" s="29"/>
      <c r="Q106" s="29"/>
      <c r="R106" s="29"/>
      <c r="S106" s="34">
        <v>516.1</v>
      </c>
      <c r="T106" s="29"/>
      <c r="U106" s="29"/>
      <c r="V106" s="29"/>
      <c r="W106" s="34">
        <v>647.1</v>
      </c>
      <c r="X106" s="29"/>
      <c r="Y106" s="29"/>
      <c r="Z106" s="29"/>
      <c r="AA106" s="34">
        <v>741.6</v>
      </c>
      <c r="AB106" s="29"/>
      <c r="AC106" s="29"/>
      <c r="AD106" s="29"/>
      <c r="AE106" s="34">
        <v>916.2</v>
      </c>
      <c r="AF106" s="29"/>
      <c r="AG106" s="29"/>
      <c r="AH106" s="29"/>
      <c r="AI106" s="34">
        <v>1702.3</v>
      </c>
      <c r="AJ106" s="29"/>
      <c r="AK106" s="29"/>
      <c r="AL106" s="29"/>
      <c r="AM106" s="34">
        <v>1387.6</v>
      </c>
      <c r="AN106" s="29"/>
      <c r="AO106" s="29"/>
      <c r="AP106" s="29"/>
      <c r="AQ106" s="34">
        <v>1791.4</v>
      </c>
      <c r="AR106" s="29"/>
      <c r="AS106" s="29"/>
      <c r="AT106" s="29"/>
      <c r="AU106" s="34">
        <v>1971.8</v>
      </c>
    </row>
    <row r="107" spans="2:47" x14ac:dyDescent="0.25">
      <c r="B107" s="22" t="s">
        <v>83</v>
      </c>
      <c r="C107" s="10" t="s">
        <v>57</v>
      </c>
      <c r="G107" s="15"/>
      <c r="K107" s="34">
        <v>0</v>
      </c>
      <c r="L107" s="29"/>
      <c r="M107" s="29"/>
      <c r="N107" s="29"/>
      <c r="O107" s="34">
        <v>0</v>
      </c>
      <c r="P107" s="29"/>
      <c r="Q107" s="29"/>
      <c r="R107" s="29"/>
      <c r="S107" s="34">
        <v>0</v>
      </c>
      <c r="T107" s="29"/>
      <c r="U107" s="29"/>
      <c r="V107" s="29"/>
      <c r="W107" s="34">
        <v>0</v>
      </c>
      <c r="X107" s="29"/>
      <c r="Y107" s="29"/>
      <c r="Z107" s="29"/>
      <c r="AA107" s="34">
        <v>0</v>
      </c>
      <c r="AB107" s="29"/>
      <c r="AC107" s="29"/>
      <c r="AD107" s="29"/>
      <c r="AE107" s="34">
        <v>0</v>
      </c>
      <c r="AF107" s="29"/>
      <c r="AG107" s="29"/>
      <c r="AH107" s="29"/>
      <c r="AI107" s="34">
        <v>0</v>
      </c>
      <c r="AJ107" s="29"/>
      <c r="AK107" s="29"/>
      <c r="AL107" s="29"/>
      <c r="AM107" s="34">
        <v>0</v>
      </c>
      <c r="AN107" s="29"/>
      <c r="AO107" s="29"/>
      <c r="AP107" s="29"/>
      <c r="AQ107" s="34">
        <v>0</v>
      </c>
      <c r="AR107" s="29"/>
      <c r="AS107" s="29"/>
      <c r="AT107" s="29"/>
      <c r="AU107" s="34">
        <v>0</v>
      </c>
    </row>
    <row r="108" spans="2:47" x14ac:dyDescent="0.25">
      <c r="B108" s="22" t="s">
        <v>261</v>
      </c>
      <c r="C108" s="10" t="s">
        <v>57</v>
      </c>
      <c r="G108" s="15"/>
      <c r="K108" s="34">
        <v>62.1</v>
      </c>
      <c r="L108" s="29"/>
      <c r="M108" s="29"/>
      <c r="N108" s="29"/>
      <c r="O108" s="34">
        <v>70.599999999999994</v>
      </c>
      <c r="P108" s="29"/>
      <c r="Q108" s="29"/>
      <c r="R108" s="29"/>
      <c r="S108" s="34">
        <v>55.5</v>
      </c>
      <c r="T108" s="29"/>
      <c r="U108" s="29"/>
      <c r="V108" s="29"/>
      <c r="W108" s="34">
        <v>59.4</v>
      </c>
      <c r="X108" s="29"/>
      <c r="Y108" s="29"/>
      <c r="Z108" s="29"/>
      <c r="AA108" s="34">
        <v>71.5</v>
      </c>
      <c r="AB108" s="29"/>
      <c r="AC108" s="29"/>
      <c r="AD108" s="29"/>
      <c r="AE108" s="34">
        <v>89.5</v>
      </c>
      <c r="AF108" s="29"/>
      <c r="AG108" s="29"/>
      <c r="AH108" s="29"/>
      <c r="AI108" s="34">
        <v>90.5</v>
      </c>
      <c r="AJ108" s="29"/>
      <c r="AK108" s="29"/>
      <c r="AL108" s="29"/>
      <c r="AM108" s="34">
        <v>87.8</v>
      </c>
      <c r="AN108" s="29"/>
      <c r="AO108" s="29"/>
      <c r="AP108" s="29"/>
      <c r="AQ108" s="34">
        <v>80</v>
      </c>
      <c r="AR108" s="29"/>
      <c r="AS108" s="29"/>
      <c r="AT108" s="29"/>
      <c r="AU108" s="34">
        <v>75.7</v>
      </c>
    </row>
    <row r="109" spans="2:47" x14ac:dyDescent="0.25">
      <c r="B109" s="22" t="s">
        <v>386</v>
      </c>
      <c r="C109" s="10" t="s">
        <v>57</v>
      </c>
      <c r="G109" s="15"/>
      <c r="K109" s="34">
        <v>0</v>
      </c>
      <c r="L109" s="29"/>
      <c r="M109" s="29"/>
      <c r="N109" s="29"/>
      <c r="O109" s="34">
        <v>0</v>
      </c>
      <c r="P109" s="29"/>
      <c r="Q109" s="29"/>
      <c r="R109" s="29"/>
      <c r="S109" s="34">
        <v>0</v>
      </c>
      <c r="T109" s="29"/>
      <c r="U109" s="29"/>
      <c r="V109" s="29"/>
      <c r="W109" s="34">
        <v>0</v>
      </c>
      <c r="X109" s="29"/>
      <c r="Y109" s="29"/>
      <c r="Z109" s="29"/>
      <c r="AA109" s="34">
        <v>0</v>
      </c>
      <c r="AB109" s="29"/>
      <c r="AC109" s="29"/>
      <c r="AD109" s="29"/>
      <c r="AE109" s="34">
        <v>0</v>
      </c>
      <c r="AF109" s="29"/>
      <c r="AG109" s="29"/>
      <c r="AH109" s="29"/>
      <c r="AI109" s="34">
        <v>0</v>
      </c>
      <c r="AJ109" s="29"/>
      <c r="AK109" s="29"/>
      <c r="AL109" s="29"/>
      <c r="AM109" s="34">
        <v>0</v>
      </c>
      <c r="AN109" s="29"/>
      <c r="AO109" s="29"/>
      <c r="AP109" s="29"/>
      <c r="AQ109" s="34">
        <v>0</v>
      </c>
      <c r="AR109" s="29"/>
      <c r="AS109" s="29"/>
      <c r="AT109" s="29"/>
      <c r="AU109" s="34">
        <v>0</v>
      </c>
    </row>
    <row r="110" spans="2:47" x14ac:dyDescent="0.25">
      <c r="B110" s="22" t="s">
        <v>387</v>
      </c>
      <c r="C110" s="10" t="s">
        <v>57</v>
      </c>
      <c r="G110" s="15"/>
      <c r="K110" s="34">
        <v>3.5</v>
      </c>
      <c r="L110" s="29"/>
      <c r="M110" s="29"/>
      <c r="N110" s="29"/>
      <c r="O110" s="34">
        <v>0</v>
      </c>
      <c r="P110" s="29"/>
      <c r="Q110" s="29"/>
      <c r="R110" s="29"/>
      <c r="S110" s="34">
        <v>51.4</v>
      </c>
      <c r="T110" s="29"/>
      <c r="U110" s="29"/>
      <c r="V110" s="29"/>
      <c r="W110" s="34">
        <v>51.4</v>
      </c>
      <c r="X110" s="29"/>
      <c r="Y110" s="29"/>
      <c r="Z110" s="29"/>
      <c r="AA110" s="34">
        <v>51.4</v>
      </c>
      <c r="AB110" s="29"/>
      <c r="AC110" s="29"/>
      <c r="AD110" s="29"/>
      <c r="AE110" s="34">
        <v>51.4</v>
      </c>
      <c r="AF110" s="29"/>
      <c r="AG110" s="29"/>
      <c r="AH110" s="29"/>
      <c r="AI110" s="34">
        <v>50.6</v>
      </c>
      <c r="AJ110" s="29"/>
      <c r="AK110" s="29"/>
      <c r="AL110" s="29"/>
      <c r="AM110" s="34">
        <v>60.6</v>
      </c>
      <c r="AN110" s="29"/>
      <c r="AO110" s="29"/>
      <c r="AP110" s="29"/>
      <c r="AQ110" s="34">
        <v>73.7</v>
      </c>
      <c r="AR110" s="29"/>
      <c r="AS110" s="29"/>
      <c r="AT110" s="29"/>
      <c r="AU110" s="34">
        <v>75.400000000000006</v>
      </c>
    </row>
    <row r="111" spans="2:47" x14ac:dyDescent="0.25">
      <c r="B111" s="22" t="s">
        <v>84</v>
      </c>
      <c r="C111" s="10" t="s">
        <v>57</v>
      </c>
      <c r="G111" s="15"/>
      <c r="K111" s="34">
        <v>312</v>
      </c>
      <c r="L111" s="29"/>
      <c r="M111" s="29"/>
      <c r="N111" s="29"/>
      <c r="O111" s="34">
        <v>483.2</v>
      </c>
      <c r="P111" s="29"/>
      <c r="Q111" s="29"/>
      <c r="R111" s="29"/>
      <c r="S111" s="34">
        <v>349.8</v>
      </c>
      <c r="T111" s="29"/>
      <c r="U111" s="29"/>
      <c r="V111" s="29"/>
      <c r="W111" s="34">
        <v>260.60000000000002</v>
      </c>
      <c r="X111" s="29"/>
      <c r="Y111" s="29"/>
      <c r="Z111" s="29"/>
      <c r="AA111" s="34">
        <v>240.3</v>
      </c>
      <c r="AB111" s="29"/>
      <c r="AC111" s="29"/>
      <c r="AD111" s="29"/>
      <c r="AE111" s="34">
        <v>437.4</v>
      </c>
      <c r="AF111" s="29"/>
      <c r="AG111" s="29"/>
      <c r="AH111" s="29"/>
      <c r="AI111" s="34">
        <v>506.4</v>
      </c>
      <c r="AJ111" s="29"/>
      <c r="AK111" s="29"/>
      <c r="AL111" s="29"/>
      <c r="AM111" s="34">
        <v>753.3</v>
      </c>
      <c r="AN111" s="29"/>
      <c r="AO111" s="29"/>
      <c r="AP111" s="29"/>
      <c r="AQ111" s="34">
        <v>405.8</v>
      </c>
      <c r="AR111" s="29"/>
      <c r="AS111" s="29"/>
      <c r="AT111" s="29"/>
      <c r="AU111" s="34">
        <v>776.8</v>
      </c>
    </row>
    <row r="112" spans="2:47" s="40" customFormat="1" x14ac:dyDescent="0.25">
      <c r="B112" s="24" t="s">
        <v>85</v>
      </c>
      <c r="C112" s="40" t="s">
        <v>57</v>
      </c>
      <c r="G112" s="16"/>
      <c r="K112" s="16">
        <f>K105+K106+K107+K108+K109+K110+K111+K98+K99+K100+K101</f>
        <v>8985.9</v>
      </c>
      <c r="O112" s="16">
        <f>O105+O106+O107+O108+O109+O110+O111+O98+O99+O100+O101</f>
        <v>10107.299999999999</v>
      </c>
      <c r="S112" s="16">
        <f>S105+S106+S107+S108+S109+S110+S111+S98+S99+S100+S101</f>
        <v>11143.8</v>
      </c>
      <c r="W112" s="16">
        <f>W105+W106+W107+W108+W109+W110+W111+W98+W99+W100+W101</f>
        <v>11656.1</v>
      </c>
      <c r="AA112" s="16">
        <f>AA105+AA106+AA107+AA108+AA109+AA110+AA111+AA98+AA99+AA100+AA101</f>
        <v>12397.4</v>
      </c>
      <c r="AE112" s="16">
        <f>AE105+AE106+AE107+AE108+AE109+AE110+AE111+AE98+AE99+AE100+AE101</f>
        <v>12540.499999999998</v>
      </c>
      <c r="AI112" s="16">
        <f>AI105+AI106+AI107+AI108+AI109+AI110+AI111+AI98+AI99+AI100+AI101</f>
        <v>14247.099999999999</v>
      </c>
      <c r="AM112" s="16">
        <f>AM105+AM106+AM107+AM108+AM109+AM110+AM111+AM98+AM99+AM100+AM101</f>
        <v>14681.9</v>
      </c>
      <c r="AQ112" s="16">
        <f>AQ105+AQ106+AQ107+AQ108+AQ109+AQ110+AQ111+AQ98+AQ99+AQ100+AQ101</f>
        <v>16493.7</v>
      </c>
      <c r="AU112" s="16">
        <f>AU105+AU106+AU107+AU108+AU109+AU110+AU111+AU98+AU99+AU100+AU101</f>
        <v>17998.3</v>
      </c>
    </row>
    <row r="113" spans="2:47" x14ac:dyDescent="0.25">
      <c r="G113" s="15"/>
      <c r="K113" s="15"/>
      <c r="O113" s="15"/>
      <c r="S113" s="15"/>
      <c r="W113" s="15"/>
      <c r="AA113" s="15"/>
      <c r="AE113" s="15"/>
      <c r="AI113" s="15"/>
      <c r="AM113" s="15"/>
      <c r="AQ113" s="15"/>
      <c r="AU113" s="15"/>
    </row>
    <row r="114" spans="2:47" s="40" customFormat="1" x14ac:dyDescent="0.25">
      <c r="B114" s="23" t="s">
        <v>215</v>
      </c>
      <c r="C114" s="40" t="s">
        <v>57</v>
      </c>
      <c r="G114" s="16"/>
      <c r="K114" s="16">
        <f>K95+K112</f>
        <v>21628.5</v>
      </c>
      <c r="O114" s="16">
        <f>O95+O112</f>
        <v>23514.5</v>
      </c>
      <c r="S114" s="16">
        <f>S95+S112</f>
        <v>27526.3</v>
      </c>
      <c r="W114" s="16">
        <f>W95+W112</f>
        <v>25814.3</v>
      </c>
      <c r="AA114" s="16">
        <f>AA95+AA112</f>
        <v>29516</v>
      </c>
      <c r="AE114" s="16">
        <f>AE95+AE112</f>
        <v>31442.399999999994</v>
      </c>
      <c r="AI114" s="16">
        <f>AI95+AI112</f>
        <v>33097.699999999997</v>
      </c>
      <c r="AM114" s="16">
        <f>AM95+AM112</f>
        <v>33442.5</v>
      </c>
      <c r="AQ114" s="16">
        <f>AQ95+AQ112</f>
        <v>35870.699999999997</v>
      </c>
      <c r="AU114" s="16">
        <f>AU95+AU112</f>
        <v>37743.9</v>
      </c>
    </row>
    <row r="115" spans="2:47" x14ac:dyDescent="0.25">
      <c r="B115" s="5"/>
      <c r="G115" s="15"/>
      <c r="K115" s="15"/>
      <c r="O115" s="15"/>
      <c r="S115" s="15"/>
      <c r="W115" s="15"/>
      <c r="AA115" s="15"/>
      <c r="AE115" s="15"/>
      <c r="AI115" s="15"/>
      <c r="AM115" s="15"/>
      <c r="AQ115" s="15"/>
      <c r="AU115" s="15"/>
    </row>
    <row r="116" spans="2:47" x14ac:dyDescent="0.25">
      <c r="B116" s="23" t="s">
        <v>216</v>
      </c>
      <c r="G116" s="15"/>
      <c r="K116" s="15"/>
      <c r="O116" s="15"/>
      <c r="S116" s="15"/>
      <c r="W116" s="15"/>
      <c r="AA116" s="15"/>
      <c r="AE116" s="15"/>
      <c r="AI116" s="15"/>
      <c r="AM116" s="15"/>
      <c r="AQ116" s="15"/>
      <c r="AU116" s="15"/>
    </row>
    <row r="117" spans="2:47" x14ac:dyDescent="0.25">
      <c r="B117" s="5" t="s">
        <v>217</v>
      </c>
      <c r="C117" s="10" t="s">
        <v>57</v>
      </c>
      <c r="G117" s="15"/>
      <c r="K117" s="34">
        <v>1506.1</v>
      </c>
      <c r="L117" s="29"/>
      <c r="M117" s="29"/>
      <c r="N117" s="29"/>
      <c r="O117" s="34">
        <v>1100.3</v>
      </c>
      <c r="P117" s="29"/>
      <c r="Q117" s="29"/>
      <c r="R117" s="29"/>
      <c r="S117" s="34">
        <v>2661.9</v>
      </c>
      <c r="T117" s="29"/>
      <c r="U117" s="29"/>
      <c r="V117" s="29"/>
      <c r="W117" s="34">
        <v>614.6</v>
      </c>
      <c r="X117" s="29"/>
      <c r="Y117" s="29"/>
      <c r="Z117" s="29"/>
      <c r="AA117" s="34">
        <v>2175.8000000000002</v>
      </c>
      <c r="AB117" s="29"/>
      <c r="AC117" s="29"/>
      <c r="AD117" s="29"/>
      <c r="AE117" s="34">
        <v>2839.5</v>
      </c>
      <c r="AF117" s="29"/>
      <c r="AG117" s="29"/>
      <c r="AH117" s="29"/>
      <c r="AI117" s="34">
        <v>1929.9</v>
      </c>
      <c r="AJ117" s="29"/>
      <c r="AK117" s="29"/>
      <c r="AL117" s="29"/>
      <c r="AM117" s="34">
        <v>1530.2</v>
      </c>
      <c r="AN117" s="29"/>
      <c r="AO117" s="29"/>
      <c r="AP117" s="29"/>
      <c r="AQ117" s="34">
        <v>2150</v>
      </c>
      <c r="AR117" s="29"/>
      <c r="AS117" s="29"/>
      <c r="AT117" s="29"/>
      <c r="AU117" s="34">
        <v>2523.9</v>
      </c>
    </row>
    <row r="118" spans="2:47" x14ac:dyDescent="0.25">
      <c r="B118" s="5" t="s">
        <v>265</v>
      </c>
      <c r="C118" s="10" t="s">
        <v>57</v>
      </c>
      <c r="G118" s="15"/>
      <c r="K118" s="34">
        <v>26.8</v>
      </c>
      <c r="L118" s="29"/>
      <c r="M118" s="29"/>
      <c r="N118" s="29"/>
      <c r="O118" s="34">
        <v>27.8</v>
      </c>
      <c r="P118" s="29"/>
      <c r="Q118" s="29"/>
      <c r="R118" s="29"/>
      <c r="S118" s="34">
        <v>32.799999999999997</v>
      </c>
      <c r="T118" s="29"/>
      <c r="U118" s="29"/>
      <c r="V118" s="29"/>
      <c r="W118" s="34">
        <v>35.799999999999997</v>
      </c>
      <c r="X118" s="29"/>
      <c r="Y118" s="29"/>
      <c r="Z118" s="29"/>
      <c r="AA118" s="34">
        <v>38.9</v>
      </c>
      <c r="AB118" s="29"/>
      <c r="AC118" s="29"/>
      <c r="AD118" s="29"/>
      <c r="AE118" s="34">
        <v>30.8</v>
      </c>
      <c r="AF118" s="29"/>
      <c r="AG118" s="29"/>
      <c r="AH118" s="29"/>
      <c r="AI118" s="34">
        <v>10.5</v>
      </c>
      <c r="AJ118" s="29"/>
      <c r="AK118" s="29"/>
      <c r="AL118" s="29"/>
      <c r="AM118" s="34">
        <v>34.700000000000003</v>
      </c>
      <c r="AN118" s="29"/>
      <c r="AO118" s="29"/>
      <c r="AP118" s="29"/>
      <c r="AQ118" s="34">
        <v>38.700000000000003</v>
      </c>
      <c r="AR118" s="29"/>
      <c r="AS118" s="29"/>
      <c r="AT118" s="29"/>
      <c r="AU118" s="34">
        <v>42</v>
      </c>
    </row>
    <row r="119" spans="2:47" x14ac:dyDescent="0.25">
      <c r="B119" s="5" t="s">
        <v>425</v>
      </c>
      <c r="C119" s="10" t="s">
        <v>57</v>
      </c>
      <c r="G119" s="15"/>
      <c r="K119" s="34">
        <v>0</v>
      </c>
      <c r="L119" s="29"/>
      <c r="M119" s="29"/>
      <c r="N119" s="29"/>
      <c r="O119" s="34">
        <v>0</v>
      </c>
      <c r="P119" s="29"/>
      <c r="Q119" s="29"/>
      <c r="R119" s="29"/>
      <c r="S119" s="34">
        <v>0</v>
      </c>
      <c r="T119" s="29"/>
      <c r="U119" s="29"/>
      <c r="V119" s="29"/>
      <c r="W119" s="34">
        <v>0</v>
      </c>
      <c r="X119" s="29"/>
      <c r="Y119" s="29"/>
      <c r="Z119" s="29"/>
      <c r="AA119" s="34">
        <v>0</v>
      </c>
      <c r="AB119" s="29"/>
      <c r="AC119" s="29"/>
      <c r="AD119" s="29"/>
      <c r="AE119" s="34">
        <v>0</v>
      </c>
      <c r="AF119" s="29"/>
      <c r="AG119" s="29"/>
      <c r="AH119" s="29"/>
      <c r="AI119" s="34">
        <v>0</v>
      </c>
      <c r="AJ119" s="29"/>
      <c r="AK119" s="29"/>
      <c r="AL119" s="29"/>
      <c r="AM119" s="34">
        <v>0</v>
      </c>
      <c r="AN119" s="29"/>
      <c r="AO119" s="29"/>
      <c r="AP119" s="29"/>
      <c r="AQ119" s="34">
        <v>0</v>
      </c>
      <c r="AR119" s="29"/>
      <c r="AS119" s="29"/>
      <c r="AT119" s="29"/>
      <c r="AU119" s="34">
        <v>0</v>
      </c>
    </row>
    <row r="120" spans="2:47" x14ac:dyDescent="0.25">
      <c r="B120" s="5" t="s">
        <v>218</v>
      </c>
      <c r="C120" s="10" t="s">
        <v>57</v>
      </c>
      <c r="G120" s="15"/>
      <c r="K120" s="34">
        <f>K122+K123</f>
        <v>1676.5</v>
      </c>
      <c r="L120" s="29"/>
      <c r="M120" s="29"/>
      <c r="N120" s="29"/>
      <c r="O120" s="34">
        <f>O122+O123</f>
        <v>1949.1</v>
      </c>
      <c r="P120" s="29"/>
      <c r="Q120" s="29"/>
      <c r="R120" s="29"/>
      <c r="S120" s="34">
        <f>S122+S123</f>
        <v>1851.8</v>
      </c>
      <c r="T120" s="29"/>
      <c r="U120" s="29"/>
      <c r="V120" s="29"/>
      <c r="W120" s="34">
        <f>W122+W123</f>
        <v>1082.2</v>
      </c>
      <c r="X120" s="29"/>
      <c r="Y120" s="29"/>
      <c r="Z120" s="29"/>
      <c r="AA120" s="34">
        <f>AA122+AA123</f>
        <v>1447</v>
      </c>
      <c r="AB120" s="29"/>
      <c r="AC120" s="29"/>
      <c r="AD120" s="29"/>
      <c r="AE120" s="34">
        <f>AE122+AE123</f>
        <v>1527.1000000000001</v>
      </c>
      <c r="AF120" s="29"/>
      <c r="AG120" s="29"/>
      <c r="AH120" s="29"/>
      <c r="AI120" s="34">
        <f>AI122+AI123</f>
        <v>1739.2</v>
      </c>
      <c r="AJ120" s="29"/>
      <c r="AK120" s="29"/>
      <c r="AL120" s="29"/>
      <c r="AM120" s="34">
        <f>AM122+AM123</f>
        <v>1103.7</v>
      </c>
      <c r="AN120" s="29"/>
      <c r="AO120" s="29"/>
      <c r="AP120" s="29"/>
      <c r="AQ120" s="34">
        <f>AQ122+AQ123</f>
        <v>1566.7</v>
      </c>
      <c r="AR120" s="29"/>
      <c r="AS120" s="29"/>
      <c r="AT120" s="29"/>
      <c r="AU120" s="34">
        <f>AU122+AU123</f>
        <v>1845.3</v>
      </c>
    </row>
    <row r="121" spans="2:47" ht="14.4" x14ac:dyDescent="0.3">
      <c r="B121" s="6" t="s">
        <v>219</v>
      </c>
      <c r="C121" s="18" t="s">
        <v>19</v>
      </c>
      <c r="G121" s="15"/>
      <c r="K121" s="26">
        <f>IFERROR(K120/K13*K9,"na")</f>
        <v>21.190359935451252</v>
      </c>
      <c r="O121" s="26">
        <f>IFERROR(O120/O13*O9,"na")</f>
        <v>32.681687048079304</v>
      </c>
      <c r="S121" s="26">
        <f>IFERROR(S120/S13*S9,"na")</f>
        <v>27.10686627979258</v>
      </c>
      <c r="W121" s="26">
        <f>IFERROR(W120/W13*W9,"na")</f>
        <v>16.804133359992854</v>
      </c>
      <c r="AA121" s="26">
        <f>IFERROR(AA120/AA13*AA9,"na")</f>
        <v>20.644279929329731</v>
      </c>
      <c r="AE121" s="26">
        <f>IFERROR(AE120/AE13*AE9,"na")</f>
        <v>24.530004257168066</v>
      </c>
      <c r="AI121" s="26">
        <f>IFERROR(AI120/AI13*AI9,"na")</f>
        <v>24.037066826776027</v>
      </c>
      <c r="AM121" s="26">
        <f>IFERROR(AM120/AM13*AM9,"na")</f>
        <v>18.186724632970368</v>
      </c>
      <c r="AQ121" s="26">
        <f>IFERROR(AQ120/AQ13*AQ9,"na")</f>
        <v>23.851741397288844</v>
      </c>
      <c r="AU121" s="26">
        <f>IFERROR(AU120/AU13*AU9,"na")</f>
        <v>24.246000604769037</v>
      </c>
    </row>
    <row r="122" spans="2:47" ht="14.4" x14ac:dyDescent="0.25">
      <c r="B122" s="6" t="s">
        <v>391</v>
      </c>
      <c r="C122" s="10" t="s">
        <v>57</v>
      </c>
      <c r="G122" s="15"/>
      <c r="K122" s="34">
        <v>27</v>
      </c>
      <c r="L122" s="29"/>
      <c r="M122" s="29"/>
      <c r="N122" s="29"/>
      <c r="O122" s="34">
        <v>1949.1</v>
      </c>
      <c r="P122" s="29"/>
      <c r="Q122" s="29"/>
      <c r="R122" s="29"/>
      <c r="S122" s="34">
        <v>1806.3</v>
      </c>
      <c r="T122" s="29"/>
      <c r="U122" s="29"/>
      <c r="V122" s="29"/>
      <c r="W122" s="34">
        <v>1008.2</v>
      </c>
      <c r="X122" s="29"/>
      <c r="Y122" s="29"/>
      <c r="Z122" s="29"/>
      <c r="AA122" s="34">
        <v>1369.8</v>
      </c>
      <c r="AB122" s="29"/>
      <c r="AC122" s="29"/>
      <c r="AD122" s="29"/>
      <c r="AE122" s="34">
        <v>1438.7</v>
      </c>
      <c r="AF122" s="29"/>
      <c r="AG122" s="29"/>
      <c r="AH122" s="29"/>
      <c r="AI122" s="34">
        <v>93.8</v>
      </c>
      <c r="AJ122" s="29"/>
      <c r="AK122" s="29"/>
      <c r="AL122" s="29"/>
      <c r="AM122" s="34">
        <v>51.8</v>
      </c>
      <c r="AN122" s="29"/>
      <c r="AO122" s="29"/>
      <c r="AP122" s="29"/>
      <c r="AQ122" s="34">
        <v>94.5</v>
      </c>
      <c r="AR122" s="29"/>
      <c r="AS122" s="29"/>
      <c r="AT122" s="29"/>
      <c r="AU122" s="34">
        <v>377</v>
      </c>
    </row>
    <row r="123" spans="2:47" ht="14.4" x14ac:dyDescent="0.25">
      <c r="B123" s="6" t="s">
        <v>392</v>
      </c>
      <c r="C123" s="10" t="s">
        <v>57</v>
      </c>
      <c r="G123" s="15"/>
      <c r="K123" s="34">
        <v>1649.5</v>
      </c>
      <c r="L123" s="29"/>
      <c r="M123" s="29"/>
      <c r="N123" s="29"/>
      <c r="O123" s="34">
        <v>0</v>
      </c>
      <c r="P123" s="29"/>
      <c r="Q123" s="29"/>
      <c r="R123" s="29"/>
      <c r="S123" s="34">
        <v>45.5</v>
      </c>
      <c r="T123" s="29"/>
      <c r="U123" s="29"/>
      <c r="V123" s="29"/>
      <c r="W123" s="34">
        <v>74</v>
      </c>
      <c r="X123" s="29"/>
      <c r="Y123" s="29"/>
      <c r="Z123" s="29"/>
      <c r="AA123" s="34">
        <v>77.2</v>
      </c>
      <c r="AB123" s="29"/>
      <c r="AC123" s="29"/>
      <c r="AD123" s="29"/>
      <c r="AE123" s="34">
        <v>88.4</v>
      </c>
      <c r="AF123" s="29"/>
      <c r="AG123" s="29"/>
      <c r="AH123" s="29"/>
      <c r="AI123" s="34">
        <v>1645.4</v>
      </c>
      <c r="AJ123" s="29"/>
      <c r="AK123" s="29"/>
      <c r="AL123" s="29"/>
      <c r="AM123" s="34">
        <v>1051.9000000000001</v>
      </c>
      <c r="AN123" s="29"/>
      <c r="AO123" s="29"/>
      <c r="AP123" s="29"/>
      <c r="AQ123" s="34">
        <v>1472.2</v>
      </c>
      <c r="AR123" s="29"/>
      <c r="AS123" s="29"/>
      <c r="AT123" s="29"/>
      <c r="AU123" s="34">
        <v>1468.3</v>
      </c>
    </row>
    <row r="124" spans="2:47" x14ac:dyDescent="0.25">
      <c r="B124" s="8" t="s">
        <v>266</v>
      </c>
      <c r="C124" s="10" t="s">
        <v>57</v>
      </c>
      <c r="G124" s="15"/>
      <c r="K124" s="34">
        <v>218.8</v>
      </c>
      <c r="L124" s="29"/>
      <c r="M124" s="29"/>
      <c r="N124" s="29"/>
      <c r="O124" s="34">
        <v>369.8</v>
      </c>
      <c r="P124" s="29"/>
      <c r="Q124" s="29"/>
      <c r="R124" s="29"/>
      <c r="S124" s="34">
        <v>191.8</v>
      </c>
      <c r="T124" s="29"/>
      <c r="U124" s="29"/>
      <c r="V124" s="29"/>
      <c r="W124" s="34">
        <v>130.19999999999999</v>
      </c>
      <c r="X124" s="29"/>
      <c r="Y124" s="29"/>
      <c r="Z124" s="29"/>
      <c r="AA124" s="34">
        <v>204.9</v>
      </c>
      <c r="AB124" s="29"/>
      <c r="AC124" s="29"/>
      <c r="AD124" s="29"/>
      <c r="AE124" s="34">
        <v>118.9</v>
      </c>
      <c r="AF124" s="29"/>
      <c r="AG124" s="29"/>
      <c r="AH124" s="29"/>
      <c r="AI124" s="34">
        <v>279.5</v>
      </c>
      <c r="AJ124" s="29"/>
      <c r="AK124" s="29"/>
      <c r="AL124" s="29"/>
      <c r="AM124" s="34">
        <v>253.5</v>
      </c>
      <c r="AN124" s="29"/>
      <c r="AO124" s="29"/>
      <c r="AP124" s="29"/>
      <c r="AQ124" s="34">
        <v>365.6</v>
      </c>
      <c r="AR124" s="29"/>
      <c r="AS124" s="29"/>
      <c r="AT124" s="29"/>
      <c r="AU124" s="34">
        <v>415.9</v>
      </c>
    </row>
    <row r="125" spans="2:47" x14ac:dyDescent="0.25">
      <c r="B125" s="8" t="s">
        <v>264</v>
      </c>
      <c r="C125" s="10" t="s">
        <v>57</v>
      </c>
      <c r="G125" s="15"/>
      <c r="K125" s="34">
        <v>66.3</v>
      </c>
      <c r="L125" s="29"/>
      <c r="M125" s="29"/>
      <c r="N125" s="29"/>
      <c r="O125" s="34">
        <v>268.39999999999998</v>
      </c>
      <c r="P125" s="29"/>
      <c r="Q125" s="29"/>
      <c r="R125" s="29"/>
      <c r="S125" s="34">
        <v>34.299999999999997</v>
      </c>
      <c r="T125" s="29"/>
      <c r="U125" s="29"/>
      <c r="V125" s="29"/>
      <c r="W125" s="34">
        <v>28</v>
      </c>
      <c r="X125" s="29"/>
      <c r="Y125" s="29"/>
      <c r="Z125" s="29"/>
      <c r="AA125" s="34">
        <v>28</v>
      </c>
      <c r="AB125" s="29"/>
      <c r="AC125" s="29"/>
      <c r="AD125" s="29"/>
      <c r="AE125" s="34">
        <v>0</v>
      </c>
      <c r="AF125" s="29"/>
      <c r="AG125" s="29"/>
      <c r="AH125" s="29"/>
      <c r="AI125" s="34">
        <v>6.8</v>
      </c>
      <c r="AJ125" s="29"/>
      <c r="AK125" s="29"/>
      <c r="AL125" s="29"/>
      <c r="AM125" s="34">
        <v>27.9</v>
      </c>
      <c r="AN125" s="29"/>
      <c r="AO125" s="29"/>
      <c r="AP125" s="29"/>
      <c r="AQ125" s="34">
        <v>0.3</v>
      </c>
      <c r="AR125" s="29"/>
      <c r="AS125" s="29"/>
      <c r="AT125" s="29"/>
      <c r="AU125" s="34">
        <v>0</v>
      </c>
    </row>
    <row r="126" spans="2:47" x14ac:dyDescent="0.25">
      <c r="B126" s="10" t="s">
        <v>267</v>
      </c>
      <c r="C126" s="10" t="s">
        <v>57</v>
      </c>
      <c r="G126" s="15"/>
      <c r="K126" s="34">
        <v>62</v>
      </c>
      <c r="L126" s="29"/>
      <c r="M126" s="29"/>
      <c r="N126" s="29"/>
      <c r="O126" s="34">
        <v>61.1</v>
      </c>
      <c r="P126" s="29"/>
      <c r="Q126" s="29"/>
      <c r="R126" s="29"/>
      <c r="S126" s="34">
        <v>54</v>
      </c>
      <c r="T126" s="29"/>
      <c r="U126" s="29"/>
      <c r="V126" s="29"/>
      <c r="W126" s="34">
        <v>50</v>
      </c>
      <c r="X126" s="29"/>
      <c r="Y126" s="29"/>
      <c r="Z126" s="29"/>
      <c r="AA126" s="34">
        <v>50.5</v>
      </c>
      <c r="AB126" s="29"/>
      <c r="AC126" s="29"/>
      <c r="AD126" s="29"/>
      <c r="AE126" s="34">
        <v>53.7</v>
      </c>
      <c r="AF126" s="29"/>
      <c r="AG126" s="29"/>
      <c r="AH126" s="29"/>
      <c r="AI126" s="34">
        <v>39.299999999999997</v>
      </c>
      <c r="AJ126" s="29"/>
      <c r="AK126" s="29"/>
      <c r="AL126" s="29"/>
      <c r="AM126" s="34">
        <v>40.299999999999997</v>
      </c>
      <c r="AN126" s="29"/>
      <c r="AO126" s="29"/>
      <c r="AP126" s="29"/>
      <c r="AQ126" s="34">
        <v>41.3</v>
      </c>
      <c r="AR126" s="29"/>
      <c r="AS126" s="29"/>
      <c r="AT126" s="29"/>
      <c r="AU126" s="34">
        <v>54.7</v>
      </c>
    </row>
    <row r="127" spans="2:47" x14ac:dyDescent="0.25">
      <c r="B127" s="5" t="s">
        <v>220</v>
      </c>
      <c r="C127" s="10" t="s">
        <v>57</v>
      </c>
      <c r="G127" s="15"/>
      <c r="K127" s="34">
        <v>825.3</v>
      </c>
      <c r="L127" s="29"/>
      <c r="M127" s="29"/>
      <c r="N127" s="29"/>
      <c r="O127" s="34">
        <v>371.5</v>
      </c>
      <c r="P127" s="29"/>
      <c r="Q127" s="29"/>
      <c r="R127" s="29"/>
      <c r="S127" s="34">
        <v>782.7</v>
      </c>
      <c r="T127" s="29"/>
      <c r="U127" s="29"/>
      <c r="V127" s="29"/>
      <c r="W127" s="34">
        <v>317.60000000000002</v>
      </c>
      <c r="X127" s="29"/>
      <c r="Y127" s="29"/>
      <c r="Z127" s="29"/>
      <c r="AA127" s="34">
        <v>453.6</v>
      </c>
      <c r="AB127" s="29"/>
      <c r="AC127" s="29"/>
      <c r="AD127" s="29"/>
      <c r="AE127" s="34">
        <v>271</v>
      </c>
      <c r="AF127" s="29"/>
      <c r="AG127" s="29"/>
      <c r="AH127" s="29"/>
      <c r="AI127" s="34">
        <v>388.2</v>
      </c>
      <c r="AJ127" s="29"/>
      <c r="AK127" s="29"/>
      <c r="AL127" s="29"/>
      <c r="AM127" s="34">
        <v>290.7</v>
      </c>
      <c r="AN127" s="29"/>
      <c r="AO127" s="29"/>
      <c r="AP127" s="29"/>
      <c r="AQ127" s="34">
        <v>412.4</v>
      </c>
      <c r="AR127" s="29"/>
      <c r="AS127" s="29"/>
      <c r="AT127" s="29"/>
      <c r="AU127" s="34">
        <v>402.9</v>
      </c>
    </row>
    <row r="128" spans="2:47" x14ac:dyDescent="0.25">
      <c r="B128" s="5" t="s">
        <v>447</v>
      </c>
      <c r="C128" s="10" t="s">
        <v>57</v>
      </c>
      <c r="G128" s="15"/>
      <c r="K128" s="34">
        <v>19.399999999999999</v>
      </c>
      <c r="L128" s="29"/>
      <c r="M128" s="29"/>
      <c r="N128" s="29"/>
      <c r="O128" s="34">
        <v>15.6</v>
      </c>
      <c r="S128" s="15"/>
      <c r="W128" s="15"/>
      <c r="AA128" s="15"/>
      <c r="AE128" s="15"/>
      <c r="AI128" s="15"/>
      <c r="AM128" s="15"/>
      <c r="AQ128" s="15"/>
      <c r="AU128" s="15"/>
    </row>
    <row r="129" spans="2:47" ht="14.4" x14ac:dyDescent="0.25">
      <c r="B129" s="94" t="s">
        <v>24</v>
      </c>
      <c r="C129" s="13" t="s">
        <v>58</v>
      </c>
      <c r="G129" s="15"/>
      <c r="K129" s="15"/>
      <c r="O129" s="15"/>
      <c r="S129" s="15"/>
      <c r="W129" s="15"/>
      <c r="AA129" s="15"/>
      <c r="AE129" s="15"/>
      <c r="AI129" s="15"/>
      <c r="AM129" s="15"/>
      <c r="AQ129" s="15"/>
      <c r="AU129" s="15"/>
    </row>
    <row r="130" spans="2:47" s="40" customFormat="1" x14ac:dyDescent="0.25">
      <c r="B130" s="23" t="s">
        <v>221</v>
      </c>
      <c r="C130" s="40" t="s">
        <v>57</v>
      </c>
      <c r="G130" s="16"/>
      <c r="K130" s="16">
        <f>K117+K118+K120+K124+K125+K126+K127+K119+K128</f>
        <v>4401.2</v>
      </c>
      <c r="O130" s="16">
        <f>O117+O118+O120+O124+O125+O126+O127+O119+O128</f>
        <v>4163.6000000000004</v>
      </c>
      <c r="S130" s="16">
        <f>S117+S118+S120+S124+S125+S126+S127+S119</f>
        <v>5609.3</v>
      </c>
      <c r="W130" s="16">
        <f>W117+W118+W120+W124+W125+W126+W127+W119</f>
        <v>2258.4</v>
      </c>
      <c r="AA130" s="16">
        <f>AA117+AA118+AA120+AA124+AA125+AA126+AA127+AA119</f>
        <v>4398.7000000000007</v>
      </c>
      <c r="AE130" s="16">
        <f>AE117+AE118+AE120+AE124+AE125+AE126+AE127+AE119</f>
        <v>4841</v>
      </c>
      <c r="AI130" s="16">
        <f>AI117+AI118+AI120+AI124+AI125+AI126+AI127+AI119</f>
        <v>4393.4000000000005</v>
      </c>
      <c r="AM130" s="16">
        <f>AM117+AM118+AM120+AM124+AM125+AM126+AM127+AM119</f>
        <v>3281.0000000000005</v>
      </c>
      <c r="AQ130" s="16">
        <f>AQ117+AQ118+AQ120+AQ124+AQ125+AQ126+AQ127+AQ119</f>
        <v>4575</v>
      </c>
      <c r="AU130" s="16">
        <f>AU117+AU118+AU120+AU124+AU125+AU126+AU127+AU119</f>
        <v>5284.6999999999989</v>
      </c>
    </row>
    <row r="131" spans="2:47" x14ac:dyDescent="0.25">
      <c r="B131" s="5"/>
      <c r="G131" s="15"/>
      <c r="K131" s="15"/>
      <c r="O131" s="15"/>
      <c r="S131" s="15"/>
      <c r="W131" s="15"/>
      <c r="AA131" s="15"/>
      <c r="AE131" s="15"/>
      <c r="AI131" s="15"/>
      <c r="AM131" s="15"/>
      <c r="AQ131" s="15"/>
      <c r="AU131" s="15"/>
    </row>
    <row r="132" spans="2:47" x14ac:dyDescent="0.25">
      <c r="B132" s="23" t="s">
        <v>222</v>
      </c>
      <c r="C132" s="40" t="s">
        <v>57</v>
      </c>
      <c r="G132" s="15"/>
      <c r="K132" s="15"/>
      <c r="O132" s="15"/>
      <c r="S132" s="15"/>
      <c r="W132" s="15"/>
      <c r="AA132" s="15"/>
      <c r="AE132" s="15"/>
      <c r="AI132" s="15"/>
      <c r="AM132" s="15"/>
      <c r="AQ132" s="15"/>
      <c r="AU132" s="15"/>
    </row>
    <row r="133" spans="2:47" x14ac:dyDescent="0.25">
      <c r="B133" s="5" t="s">
        <v>268</v>
      </c>
      <c r="C133" s="10" t="s">
        <v>57</v>
      </c>
      <c r="G133" s="15"/>
      <c r="K133" s="34">
        <v>21.2</v>
      </c>
      <c r="L133" s="29"/>
      <c r="M133" s="29"/>
      <c r="N133" s="29"/>
      <c r="O133" s="34">
        <v>22.2</v>
      </c>
      <c r="P133" s="29"/>
      <c r="Q133" s="29"/>
      <c r="R133" s="29"/>
      <c r="S133" s="34">
        <v>26.2</v>
      </c>
      <c r="T133" s="29"/>
      <c r="U133" s="29"/>
      <c r="V133" s="29"/>
      <c r="W133" s="34">
        <v>29.6</v>
      </c>
      <c r="X133" s="29"/>
      <c r="Y133" s="29"/>
      <c r="Z133" s="29"/>
      <c r="AA133" s="34">
        <v>30.9</v>
      </c>
      <c r="AB133" s="29"/>
      <c r="AC133" s="29"/>
      <c r="AD133" s="29"/>
      <c r="AE133" s="34">
        <v>32.299999999999997</v>
      </c>
      <c r="AF133" s="29"/>
      <c r="AG133" s="29"/>
      <c r="AH133" s="29"/>
      <c r="AI133" s="34">
        <v>19.399999999999999</v>
      </c>
      <c r="AJ133" s="29"/>
      <c r="AK133" s="29"/>
      <c r="AL133" s="29"/>
      <c r="AM133" s="34">
        <v>29.9</v>
      </c>
      <c r="AN133" s="29"/>
      <c r="AO133" s="29"/>
      <c r="AP133" s="29"/>
      <c r="AQ133" s="34">
        <v>25.6</v>
      </c>
      <c r="AR133" s="29"/>
      <c r="AS133" s="29"/>
      <c r="AT133" s="29"/>
      <c r="AU133" s="34">
        <v>265.3</v>
      </c>
    </row>
    <row r="134" spans="2:47" x14ac:dyDescent="0.25">
      <c r="B134" s="5" t="s">
        <v>269</v>
      </c>
      <c r="C134" s="10" t="s">
        <v>57</v>
      </c>
      <c r="G134" s="15"/>
      <c r="K134" s="34">
        <v>80.599999999999994</v>
      </c>
      <c r="L134" s="29"/>
      <c r="M134" s="29"/>
      <c r="N134" s="29"/>
      <c r="O134" s="34">
        <v>67.3</v>
      </c>
      <c r="P134" s="29"/>
      <c r="Q134" s="29"/>
      <c r="R134" s="29"/>
      <c r="S134" s="34">
        <v>59.8</v>
      </c>
      <c r="T134" s="29"/>
      <c r="U134" s="29"/>
      <c r="V134" s="29"/>
      <c r="W134" s="34">
        <v>41.2</v>
      </c>
      <c r="X134" s="29"/>
      <c r="Y134" s="29"/>
      <c r="Z134" s="29"/>
      <c r="AA134" s="34">
        <v>20.9</v>
      </c>
      <c r="AB134" s="29"/>
      <c r="AC134" s="29"/>
      <c r="AD134" s="29"/>
      <c r="AE134" s="34">
        <v>10.4</v>
      </c>
      <c r="AF134" s="29"/>
      <c r="AG134" s="29"/>
      <c r="AH134" s="29"/>
      <c r="AI134" s="34">
        <v>10.4</v>
      </c>
      <c r="AJ134" s="29"/>
      <c r="AK134" s="29"/>
      <c r="AL134" s="29"/>
      <c r="AM134" s="34">
        <v>88.1</v>
      </c>
      <c r="AN134" s="29"/>
      <c r="AO134" s="29"/>
      <c r="AP134" s="29"/>
      <c r="AQ134" s="34">
        <v>72.599999999999994</v>
      </c>
      <c r="AR134" s="29"/>
      <c r="AS134" s="29"/>
      <c r="AT134" s="29"/>
      <c r="AU134" s="34">
        <v>51.9</v>
      </c>
    </row>
    <row r="135" spans="2:47" x14ac:dyDescent="0.25">
      <c r="B135" s="5" t="s">
        <v>223</v>
      </c>
      <c r="C135" s="10" t="s">
        <v>57</v>
      </c>
      <c r="G135" s="15"/>
      <c r="K135" s="34">
        <v>66.2</v>
      </c>
      <c r="L135" s="29"/>
      <c r="M135" s="29"/>
      <c r="N135" s="29"/>
      <c r="O135" s="34">
        <v>66.2</v>
      </c>
      <c r="P135" s="29"/>
      <c r="Q135" s="29"/>
      <c r="R135" s="29"/>
      <c r="S135" s="34">
        <v>69.3</v>
      </c>
      <c r="T135" s="29"/>
      <c r="U135" s="29"/>
      <c r="V135" s="29"/>
      <c r="W135" s="34">
        <v>69.3</v>
      </c>
      <c r="X135" s="29"/>
      <c r="Y135" s="29"/>
      <c r="Z135" s="29"/>
      <c r="AA135" s="34">
        <v>73.900000000000006</v>
      </c>
      <c r="AB135" s="29"/>
      <c r="AC135" s="29"/>
      <c r="AD135" s="29"/>
      <c r="AE135" s="34">
        <v>73.900000000000006</v>
      </c>
      <c r="AF135" s="29"/>
      <c r="AG135" s="29"/>
      <c r="AH135" s="29"/>
      <c r="AI135" s="34">
        <v>102.7</v>
      </c>
      <c r="AJ135" s="29"/>
      <c r="AK135" s="29"/>
      <c r="AL135" s="29"/>
      <c r="AM135" s="34">
        <v>102.7</v>
      </c>
      <c r="AN135" s="29"/>
      <c r="AO135" s="29"/>
      <c r="AP135" s="29"/>
      <c r="AQ135" s="34">
        <v>116.8</v>
      </c>
      <c r="AR135" s="29"/>
      <c r="AS135" s="29"/>
      <c r="AT135" s="29"/>
      <c r="AU135" s="34">
        <v>116.7</v>
      </c>
    </row>
    <row r="136" spans="2:47" x14ac:dyDescent="0.25">
      <c r="B136" s="5" t="s">
        <v>270</v>
      </c>
      <c r="C136" s="10" t="s">
        <v>57</v>
      </c>
      <c r="G136" s="15"/>
      <c r="K136" s="34">
        <v>437.6</v>
      </c>
      <c r="L136" s="29"/>
      <c r="M136" s="29"/>
      <c r="N136" s="29"/>
      <c r="O136" s="34">
        <v>413.6</v>
      </c>
      <c r="P136" s="29"/>
      <c r="Q136" s="29"/>
      <c r="R136" s="29"/>
      <c r="S136" s="34">
        <v>454.9</v>
      </c>
      <c r="T136" s="29"/>
      <c r="U136" s="29"/>
      <c r="V136" s="29"/>
      <c r="W136" s="34">
        <v>469.3</v>
      </c>
      <c r="X136" s="29"/>
      <c r="Y136" s="29"/>
      <c r="Z136" s="29"/>
      <c r="AA136" s="34">
        <v>574.20000000000005</v>
      </c>
      <c r="AB136" s="29"/>
      <c r="AC136" s="29"/>
      <c r="AD136" s="29"/>
      <c r="AE136" s="34">
        <v>659</v>
      </c>
      <c r="AF136" s="29"/>
      <c r="AG136" s="29"/>
      <c r="AH136" s="29"/>
      <c r="AI136" s="34">
        <v>737.5</v>
      </c>
      <c r="AJ136" s="29"/>
      <c r="AK136" s="29"/>
      <c r="AL136" s="29"/>
      <c r="AM136" s="34">
        <v>771.1</v>
      </c>
      <c r="AN136" s="29"/>
      <c r="AO136" s="29"/>
      <c r="AP136" s="29"/>
      <c r="AQ136" s="34">
        <v>807</v>
      </c>
      <c r="AR136" s="29"/>
      <c r="AS136" s="29"/>
      <c r="AT136" s="29"/>
      <c r="AU136" s="34">
        <v>835.1</v>
      </c>
    </row>
    <row r="137" spans="2:47" x14ac:dyDescent="0.25">
      <c r="B137" s="5" t="s">
        <v>336</v>
      </c>
      <c r="C137" s="10" t="s">
        <v>57</v>
      </c>
      <c r="G137" s="15"/>
      <c r="K137" s="34">
        <v>0</v>
      </c>
      <c r="L137" s="29"/>
      <c r="M137" s="29"/>
      <c r="N137" s="29"/>
      <c r="O137" s="34">
        <v>0</v>
      </c>
      <c r="P137" s="29"/>
      <c r="Q137" s="29"/>
      <c r="R137" s="29"/>
      <c r="S137" s="34">
        <v>0</v>
      </c>
      <c r="T137" s="29"/>
      <c r="U137" s="29"/>
      <c r="V137" s="29"/>
      <c r="W137" s="34">
        <v>0</v>
      </c>
      <c r="X137" s="29"/>
      <c r="Y137" s="29"/>
      <c r="Z137" s="29"/>
      <c r="AA137" s="34">
        <v>0</v>
      </c>
      <c r="AB137" s="29"/>
      <c r="AC137" s="29"/>
      <c r="AD137" s="29"/>
      <c r="AE137" s="34">
        <v>0</v>
      </c>
      <c r="AF137" s="29"/>
      <c r="AG137" s="29"/>
      <c r="AH137" s="29"/>
      <c r="AI137" s="34">
        <v>0</v>
      </c>
      <c r="AJ137" s="29"/>
      <c r="AK137" s="29"/>
      <c r="AL137" s="29"/>
      <c r="AM137" s="34">
        <v>0</v>
      </c>
      <c r="AN137" s="29"/>
      <c r="AO137" s="29"/>
      <c r="AP137" s="29"/>
      <c r="AQ137" s="34">
        <v>0</v>
      </c>
      <c r="AR137" s="29"/>
      <c r="AS137" s="29"/>
      <c r="AT137" s="29"/>
      <c r="AU137" s="34">
        <v>0</v>
      </c>
    </row>
    <row r="138" spans="2:47" x14ac:dyDescent="0.25">
      <c r="B138" s="5" t="s">
        <v>393</v>
      </c>
      <c r="C138" s="10" t="s">
        <v>57</v>
      </c>
      <c r="G138" s="15"/>
      <c r="K138" s="34">
        <v>9.1999999999999993</v>
      </c>
      <c r="L138" s="29"/>
      <c r="M138" s="29"/>
      <c r="N138" s="29"/>
      <c r="O138" s="34">
        <v>0</v>
      </c>
      <c r="P138" s="29"/>
      <c r="Q138" s="29"/>
      <c r="R138" s="29"/>
      <c r="S138" s="34">
        <v>123.5</v>
      </c>
      <c r="T138" s="29"/>
      <c r="U138" s="29"/>
      <c r="V138" s="29"/>
      <c r="W138" s="34">
        <v>125</v>
      </c>
      <c r="X138" s="29"/>
      <c r="Y138" s="29"/>
      <c r="Z138" s="29"/>
      <c r="AA138" s="34">
        <v>77.599999999999994</v>
      </c>
      <c r="AB138" s="29"/>
      <c r="AC138" s="29"/>
      <c r="AD138" s="29"/>
      <c r="AE138" s="34">
        <v>62</v>
      </c>
      <c r="AF138" s="29"/>
      <c r="AG138" s="29"/>
      <c r="AH138" s="29"/>
      <c r="AI138" s="34">
        <v>94.4</v>
      </c>
      <c r="AJ138" s="29"/>
      <c r="AK138" s="29"/>
      <c r="AL138" s="29"/>
      <c r="AM138" s="34">
        <v>129.69999999999999</v>
      </c>
      <c r="AN138" s="29"/>
      <c r="AO138" s="29"/>
      <c r="AP138" s="29"/>
      <c r="AQ138" s="34">
        <v>251</v>
      </c>
      <c r="AR138" s="29"/>
      <c r="AS138" s="29"/>
      <c r="AT138" s="29"/>
      <c r="AU138" s="34">
        <v>258.10000000000002</v>
      </c>
    </row>
    <row r="139" spans="2:47" x14ac:dyDescent="0.25">
      <c r="B139" s="5" t="s">
        <v>447</v>
      </c>
      <c r="C139" s="10" t="s">
        <v>57</v>
      </c>
      <c r="G139" s="15"/>
      <c r="K139" s="34">
        <v>46</v>
      </c>
      <c r="L139" s="29"/>
      <c r="M139" s="29"/>
      <c r="N139" s="29"/>
      <c r="O139" s="34">
        <v>89.2</v>
      </c>
      <c r="S139" s="15"/>
      <c r="W139" s="15"/>
      <c r="AA139" s="15"/>
      <c r="AE139" s="15"/>
      <c r="AI139" s="15"/>
      <c r="AM139" s="15"/>
      <c r="AQ139" s="15"/>
      <c r="AU139" s="15"/>
    </row>
    <row r="140" spans="2:47" s="40" customFormat="1" x14ac:dyDescent="0.25">
      <c r="B140" s="23" t="s">
        <v>224</v>
      </c>
      <c r="C140" s="40" t="s">
        <v>57</v>
      </c>
      <c r="G140" s="16"/>
      <c r="K140" s="16">
        <f>K133+K134+K135+K136+K137+K138+K139</f>
        <v>660.80000000000007</v>
      </c>
      <c r="O140" s="16">
        <f>O133+O134+O135+O136+O137+O138+O139</f>
        <v>658.5</v>
      </c>
      <c r="S140" s="16">
        <f>S133+S134+S135+S136+S137+S138</f>
        <v>733.7</v>
      </c>
      <c r="W140" s="16">
        <f>W133+W134+W135+W136+W137+W138</f>
        <v>734.40000000000009</v>
      </c>
      <c r="AA140" s="16">
        <f>AA133+AA134+AA135+AA136+AA137+AA138</f>
        <v>777.50000000000011</v>
      </c>
      <c r="AE140" s="16">
        <f>AE133+AE134+AE135+AE136+AE137+AE138</f>
        <v>837.6</v>
      </c>
      <c r="AI140" s="16">
        <f>AI133+AI134+AI135+AI136+AI137+AI138</f>
        <v>964.4</v>
      </c>
      <c r="AM140" s="16">
        <f>AM133+AM134+AM135+AM136+AM137+AM138</f>
        <v>1121.5</v>
      </c>
      <c r="AQ140" s="16">
        <f>AQ133+AQ134+AQ135+AQ136+AQ137+AQ138</f>
        <v>1273</v>
      </c>
      <c r="AU140" s="16">
        <f>AU133+AU134+AU135+AU136+AU137+AU138</f>
        <v>1527.1</v>
      </c>
    </row>
    <row r="141" spans="2:47" x14ac:dyDescent="0.25">
      <c r="B141" s="5"/>
      <c r="G141" s="15"/>
      <c r="K141" s="15"/>
      <c r="O141" s="15"/>
      <c r="S141" s="15"/>
      <c r="W141" s="15"/>
      <c r="AA141" s="15"/>
      <c r="AE141" s="15"/>
      <c r="AI141" s="15"/>
      <c r="AM141" s="15"/>
      <c r="AQ141" s="15"/>
      <c r="AU141" s="15"/>
    </row>
    <row r="142" spans="2:47" x14ac:dyDescent="0.25">
      <c r="B142" s="23" t="s">
        <v>225</v>
      </c>
      <c r="C142" s="10" t="s">
        <v>57</v>
      </c>
      <c r="G142" s="15"/>
      <c r="K142" s="15"/>
      <c r="O142" s="15"/>
      <c r="S142" s="15"/>
      <c r="W142" s="15"/>
      <c r="AA142" s="15"/>
      <c r="AE142" s="15"/>
      <c r="AI142" s="15"/>
      <c r="AM142" s="15"/>
      <c r="AQ142" s="15"/>
      <c r="AU142" s="15"/>
    </row>
    <row r="143" spans="2:47" x14ac:dyDescent="0.25">
      <c r="B143" s="5" t="s">
        <v>226</v>
      </c>
      <c r="C143" s="10" t="s">
        <v>57</v>
      </c>
      <c r="G143" s="15"/>
      <c r="K143" s="34">
        <v>229.3</v>
      </c>
      <c r="L143" s="29"/>
      <c r="M143" s="29"/>
      <c r="N143" s="29"/>
      <c r="O143" s="34">
        <v>229.3</v>
      </c>
      <c r="P143" s="29"/>
      <c r="Q143" s="29"/>
      <c r="R143" s="29"/>
      <c r="S143" s="34">
        <v>229.3</v>
      </c>
      <c r="T143" s="29"/>
      <c r="U143" s="29"/>
      <c r="V143" s="29"/>
      <c r="W143" s="34">
        <v>229.3</v>
      </c>
      <c r="X143" s="29"/>
      <c r="Y143" s="29"/>
      <c r="Z143" s="29"/>
      <c r="AA143" s="34">
        <v>229.3</v>
      </c>
      <c r="AB143" s="29"/>
      <c r="AC143" s="29"/>
      <c r="AD143" s="29"/>
      <c r="AE143" s="34">
        <v>229.3</v>
      </c>
      <c r="AF143" s="29"/>
      <c r="AG143" s="29"/>
      <c r="AH143" s="29"/>
      <c r="AI143" s="34">
        <v>458.7</v>
      </c>
      <c r="AJ143" s="29"/>
      <c r="AK143" s="29"/>
      <c r="AL143" s="29"/>
      <c r="AM143" s="34">
        <v>458.7</v>
      </c>
      <c r="AN143" s="29"/>
      <c r="AO143" s="29"/>
      <c r="AP143" s="29"/>
      <c r="AQ143" s="34">
        <v>458.7</v>
      </c>
      <c r="AR143" s="29"/>
      <c r="AS143" s="29"/>
      <c r="AT143" s="29"/>
      <c r="AU143" s="34">
        <v>458.7</v>
      </c>
    </row>
    <row r="144" spans="2:47" x14ac:dyDescent="0.25">
      <c r="B144" s="5" t="s">
        <v>227</v>
      </c>
      <c r="C144" s="10" t="s">
        <v>57</v>
      </c>
      <c r="G144" s="15"/>
      <c r="K144" s="34">
        <v>16337.2</v>
      </c>
      <c r="L144" s="29"/>
      <c r="M144" s="29"/>
      <c r="N144" s="29"/>
      <c r="O144" s="34">
        <v>18463.099999999999</v>
      </c>
      <c r="P144" s="29"/>
      <c r="Q144" s="29"/>
      <c r="R144" s="29"/>
      <c r="S144" s="34">
        <v>20954</v>
      </c>
      <c r="T144" s="29"/>
      <c r="U144" s="29"/>
      <c r="V144" s="29"/>
      <c r="W144" s="34">
        <v>22592.2</v>
      </c>
      <c r="X144" s="29"/>
      <c r="Y144" s="29"/>
      <c r="Z144" s="29"/>
      <c r="AA144" s="34">
        <v>24110.5</v>
      </c>
      <c r="AB144" s="29"/>
      <c r="AC144" s="29"/>
      <c r="AD144" s="29"/>
      <c r="AE144" s="34">
        <v>25534.400000000001</v>
      </c>
      <c r="AF144" s="29"/>
      <c r="AG144" s="29"/>
      <c r="AH144" s="29"/>
      <c r="AI144" s="34">
        <v>27231.5</v>
      </c>
      <c r="AJ144" s="29"/>
      <c r="AK144" s="29"/>
      <c r="AL144" s="29"/>
      <c r="AM144" s="34">
        <v>28531.8</v>
      </c>
      <c r="AN144" s="29"/>
      <c r="AO144" s="29"/>
      <c r="AP144" s="29"/>
      <c r="AQ144" s="34">
        <v>29564</v>
      </c>
      <c r="AR144" s="29"/>
      <c r="AS144" s="29"/>
      <c r="AT144" s="29"/>
      <c r="AU144" s="34">
        <v>30473.4</v>
      </c>
    </row>
    <row r="145" spans="2:47" x14ac:dyDescent="0.25">
      <c r="B145" s="5" t="s">
        <v>394</v>
      </c>
      <c r="G145" s="15"/>
      <c r="K145" s="34">
        <v>0</v>
      </c>
      <c r="L145" s="29"/>
      <c r="M145" s="29"/>
      <c r="N145" s="29"/>
      <c r="O145" s="34">
        <v>0</v>
      </c>
      <c r="P145" s="29"/>
      <c r="Q145" s="29"/>
      <c r="R145" s="29"/>
      <c r="S145" s="34">
        <v>0</v>
      </c>
      <c r="T145" s="29"/>
      <c r="U145" s="29"/>
      <c r="V145" s="29"/>
      <c r="W145" s="34">
        <v>0</v>
      </c>
      <c r="X145" s="29"/>
      <c r="Y145" s="29"/>
      <c r="Z145" s="29"/>
      <c r="AA145" s="34">
        <v>0</v>
      </c>
      <c r="AB145" s="29"/>
      <c r="AC145" s="29"/>
      <c r="AD145" s="29"/>
      <c r="AE145" s="34">
        <v>0</v>
      </c>
      <c r="AF145" s="29"/>
      <c r="AG145" s="29"/>
      <c r="AH145" s="29"/>
      <c r="AI145" s="34">
        <v>49.7</v>
      </c>
      <c r="AJ145" s="29"/>
      <c r="AK145" s="29"/>
      <c r="AL145" s="29"/>
      <c r="AM145" s="34">
        <v>49.5</v>
      </c>
      <c r="AN145" s="29"/>
      <c r="AO145" s="29"/>
      <c r="AP145" s="29"/>
      <c r="AQ145" s="34">
        <v>0</v>
      </c>
      <c r="AR145" s="29"/>
      <c r="AS145" s="29"/>
      <c r="AT145" s="29"/>
      <c r="AU145" s="34">
        <v>0</v>
      </c>
    </row>
    <row r="146" spans="2:47" s="40" customFormat="1" x14ac:dyDescent="0.25">
      <c r="B146" s="23" t="s">
        <v>228</v>
      </c>
      <c r="C146" s="40" t="s">
        <v>57</v>
      </c>
      <c r="G146" s="16"/>
      <c r="K146" s="16">
        <f>K143+K144+K145</f>
        <v>16566.5</v>
      </c>
      <c r="O146" s="16">
        <f>O143+O144+O145</f>
        <v>18692.399999999998</v>
      </c>
      <c r="S146" s="16">
        <f>S143+S144+S145</f>
        <v>21183.3</v>
      </c>
      <c r="W146" s="16">
        <f>W143+W144+W145</f>
        <v>22821.5</v>
      </c>
      <c r="AA146" s="16">
        <f>AA143+AA144+AA145</f>
        <v>24339.8</v>
      </c>
      <c r="AE146" s="16">
        <f>AE143+AE144+AE145</f>
        <v>25763.7</v>
      </c>
      <c r="AI146" s="16">
        <f>AI143+AI144+AI145</f>
        <v>27739.9</v>
      </c>
      <c r="AM146" s="16">
        <f>AM143+AM144+AM145</f>
        <v>29040</v>
      </c>
      <c r="AQ146" s="16">
        <f>AQ143+AQ144+AQ145</f>
        <v>30022.7</v>
      </c>
      <c r="AU146" s="16">
        <f>AU143+AU144+AU145</f>
        <v>30932.100000000002</v>
      </c>
    </row>
    <row r="147" spans="2:47" x14ac:dyDescent="0.25">
      <c r="B147" s="5"/>
      <c r="G147" s="15"/>
      <c r="K147" s="15"/>
      <c r="O147" s="15"/>
      <c r="S147" s="15"/>
      <c r="W147" s="15"/>
      <c r="AA147" s="15"/>
      <c r="AE147" s="15"/>
      <c r="AI147" s="15"/>
      <c r="AM147" s="15"/>
      <c r="AQ147" s="15"/>
      <c r="AU147" s="15"/>
    </row>
    <row r="148" spans="2:47" s="40" customFormat="1" x14ac:dyDescent="0.25">
      <c r="B148" s="23" t="s">
        <v>229</v>
      </c>
      <c r="C148" s="40" t="s">
        <v>57</v>
      </c>
      <c r="G148" s="16"/>
      <c r="K148" s="16">
        <f>K130+K140+K146</f>
        <v>21628.5</v>
      </c>
      <c r="O148" s="16">
        <f>O130+O140+O146</f>
        <v>23514.5</v>
      </c>
      <c r="S148" s="16">
        <f>S130+S140+S146</f>
        <v>27526.3</v>
      </c>
      <c r="W148" s="16">
        <f>W130+W140+W146</f>
        <v>25814.3</v>
      </c>
      <c r="AA148" s="16">
        <f>AA130+AA140+AA146</f>
        <v>29516</v>
      </c>
      <c r="AE148" s="16">
        <f>AE130+AE140+AE146</f>
        <v>31442.300000000003</v>
      </c>
      <c r="AI148" s="16">
        <f>AI130+AI140+AI146</f>
        <v>33097.700000000004</v>
      </c>
      <c r="AM148" s="16">
        <f>AM130+AM140+AM146</f>
        <v>33442.5</v>
      </c>
      <c r="AQ148" s="16">
        <f>AQ130+AQ140+AQ146</f>
        <v>35870.699999999997</v>
      </c>
      <c r="AU148" s="16">
        <f>AU130+AU140+AU146</f>
        <v>37743.9</v>
      </c>
    </row>
    <row r="149" spans="2:47" x14ac:dyDescent="0.25">
      <c r="B149" s="5"/>
      <c r="G149" s="15"/>
      <c r="K149" s="15"/>
      <c r="O149" s="15"/>
      <c r="S149" s="15"/>
      <c r="W149" s="15"/>
      <c r="AA149" s="15"/>
      <c r="AE149" s="15"/>
      <c r="AI149" s="15"/>
      <c r="AM149" s="15"/>
      <c r="AQ149" s="15"/>
      <c r="AU149" s="15"/>
    </row>
    <row r="150" spans="2:47" ht="14.4" x14ac:dyDescent="0.25">
      <c r="B150" s="9" t="s">
        <v>230</v>
      </c>
      <c r="C150" s="10" t="s">
        <v>57</v>
      </c>
      <c r="G150" s="15"/>
      <c r="K150" s="15">
        <f>K114-K148</f>
        <v>0</v>
      </c>
      <c r="O150" s="15">
        <f>O114-O148</f>
        <v>0</v>
      </c>
      <c r="S150" s="15">
        <f>S114-S148</f>
        <v>0</v>
      </c>
      <c r="W150" s="15">
        <f>W114-W148</f>
        <v>0</v>
      </c>
      <c r="AA150" s="15">
        <f>AA114-AA148</f>
        <v>0</v>
      </c>
      <c r="AE150" s="15">
        <f>AE114-AE148</f>
        <v>9.9999999991268851E-2</v>
      </c>
      <c r="AI150" s="15">
        <f>AI114-AI148</f>
        <v>0</v>
      </c>
      <c r="AM150" s="15">
        <f>AM114-AM148</f>
        <v>0</v>
      </c>
      <c r="AQ150" s="15">
        <f>AQ114-AQ148</f>
        <v>0</v>
      </c>
      <c r="AU150" s="15">
        <f>AU114-AU148</f>
        <v>0</v>
      </c>
    </row>
    <row r="152" spans="2:47" x14ac:dyDescent="0.25">
      <c r="B152" s="178" t="s">
        <v>231</v>
      </c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</row>
    <row r="154" spans="2:47" x14ac:dyDescent="0.25">
      <c r="B154" s="23" t="s">
        <v>232</v>
      </c>
    </row>
    <row r="155" spans="2:47" x14ac:dyDescent="0.25">
      <c r="B155" s="5" t="s">
        <v>233</v>
      </c>
      <c r="C155" s="10" t="s">
        <v>57</v>
      </c>
      <c r="AU155" s="10">
        <v>269269.40000000002</v>
      </c>
    </row>
    <row r="156" spans="2:47" x14ac:dyDescent="0.25">
      <c r="B156" s="5" t="s">
        <v>234</v>
      </c>
      <c r="C156" s="10" t="s">
        <v>57</v>
      </c>
      <c r="AU156" s="10">
        <v>19505.8</v>
      </c>
    </row>
    <row r="157" spans="2:47" x14ac:dyDescent="0.25">
      <c r="B157" s="5" t="s">
        <v>72</v>
      </c>
      <c r="C157" s="10" t="s">
        <v>57</v>
      </c>
      <c r="AU157" s="10">
        <v>-29753.8</v>
      </c>
    </row>
    <row r="158" spans="2:47" x14ac:dyDescent="0.25">
      <c r="B158" s="5" t="s">
        <v>74</v>
      </c>
      <c r="C158" s="10" t="s">
        <v>57</v>
      </c>
      <c r="AU158" s="10">
        <v>-10228</v>
      </c>
    </row>
    <row r="159" spans="2:47" x14ac:dyDescent="0.25">
      <c r="B159" s="5" t="s">
        <v>218</v>
      </c>
      <c r="C159" s="10" t="s">
        <v>57</v>
      </c>
      <c r="AU159" s="10">
        <v>12561.8</v>
      </c>
    </row>
    <row r="160" spans="2:47" x14ac:dyDescent="0.25">
      <c r="B160" s="5" t="s">
        <v>77</v>
      </c>
      <c r="C160" s="10" t="s">
        <v>57</v>
      </c>
      <c r="AU160" s="10">
        <v>0</v>
      </c>
    </row>
    <row r="161" spans="2:47" x14ac:dyDescent="0.25">
      <c r="B161" s="5" t="s">
        <v>220</v>
      </c>
      <c r="C161" s="10" t="s">
        <v>57</v>
      </c>
      <c r="AU161" s="10">
        <v>0</v>
      </c>
    </row>
    <row r="162" spans="2:47" x14ac:dyDescent="0.25">
      <c r="B162" s="5" t="s">
        <v>235</v>
      </c>
      <c r="C162" s="10" t="s">
        <v>57</v>
      </c>
      <c r="AU162" s="10">
        <v>-85084.800000000003</v>
      </c>
    </row>
    <row r="163" spans="2:47" x14ac:dyDescent="0.25">
      <c r="B163" s="23" t="s">
        <v>236</v>
      </c>
      <c r="C163" s="10" t="s">
        <v>57</v>
      </c>
      <c r="AU163" s="10">
        <f>AU155+AU156+AU157+AU158+AU159+AU160+AU161+AU162</f>
        <v>176270.40000000002</v>
      </c>
    </row>
    <row r="164" spans="2:47" x14ac:dyDescent="0.25">
      <c r="B164" s="5"/>
      <c r="C164" s="10" t="s">
        <v>57</v>
      </c>
    </row>
    <row r="165" spans="2:47" x14ac:dyDescent="0.25">
      <c r="B165" s="23" t="s">
        <v>237</v>
      </c>
      <c r="C165" s="10" t="s">
        <v>57</v>
      </c>
    </row>
    <row r="166" spans="2:47" x14ac:dyDescent="0.25">
      <c r="B166" s="5" t="s">
        <v>238</v>
      </c>
      <c r="C166" s="10" t="s">
        <v>57</v>
      </c>
      <c r="AU166" s="10">
        <v>-22787</v>
      </c>
    </row>
    <row r="167" spans="2:47" ht="14.4" x14ac:dyDescent="0.25">
      <c r="B167" s="7" t="s">
        <v>24</v>
      </c>
      <c r="C167" s="10" t="s">
        <v>57</v>
      </c>
    </row>
    <row r="168" spans="2:47" x14ac:dyDescent="0.25">
      <c r="B168" s="5" t="s">
        <v>239</v>
      </c>
      <c r="C168" s="10" t="s">
        <v>57</v>
      </c>
      <c r="AU168" s="10">
        <v>0</v>
      </c>
    </row>
    <row r="169" spans="2:47" x14ac:dyDescent="0.25">
      <c r="B169" s="5" t="s">
        <v>240</v>
      </c>
      <c r="C169" s="10" t="s">
        <v>57</v>
      </c>
      <c r="AU169" s="10">
        <v>1754.2</v>
      </c>
    </row>
    <row r="170" spans="2:47" x14ac:dyDescent="0.25">
      <c r="B170" s="5" t="s">
        <v>241</v>
      </c>
      <c r="C170" s="10" t="s">
        <v>57</v>
      </c>
      <c r="AU170" s="10">
        <v>-299.89999999999998</v>
      </c>
    </row>
    <row r="171" spans="2:47" x14ac:dyDescent="0.25">
      <c r="B171" s="5" t="s">
        <v>242</v>
      </c>
      <c r="C171" s="10" t="s">
        <v>57</v>
      </c>
      <c r="AU171" s="10">
        <v>0</v>
      </c>
    </row>
    <row r="172" spans="2:47" x14ac:dyDescent="0.25">
      <c r="B172" s="5" t="s">
        <v>243</v>
      </c>
      <c r="C172" s="10" t="s">
        <v>57</v>
      </c>
      <c r="AU172" s="10">
        <v>14891.5</v>
      </c>
    </row>
    <row r="173" spans="2:47" x14ac:dyDescent="0.25">
      <c r="B173" s="5" t="s">
        <v>244</v>
      </c>
      <c r="C173" s="10" t="s">
        <v>57</v>
      </c>
      <c r="AU173" s="10">
        <v>2483</v>
      </c>
    </row>
    <row r="174" spans="2:47" x14ac:dyDescent="0.25">
      <c r="B174" s="23" t="s">
        <v>245</v>
      </c>
      <c r="C174" s="10" t="s">
        <v>57</v>
      </c>
      <c r="AU174" s="10">
        <f>AU166+AU168+AU169+AU170+AU171+AU172+AU173</f>
        <v>-3958.2000000000007</v>
      </c>
    </row>
    <row r="175" spans="2:47" x14ac:dyDescent="0.25">
      <c r="B175" s="5"/>
      <c r="C175" s="10" t="s">
        <v>57</v>
      </c>
    </row>
    <row r="176" spans="2:47" x14ac:dyDescent="0.25">
      <c r="B176" s="23" t="s">
        <v>246</v>
      </c>
      <c r="C176" s="10" t="s">
        <v>57</v>
      </c>
    </row>
    <row r="177" spans="2:47" x14ac:dyDescent="0.25">
      <c r="B177" s="5" t="s">
        <v>247</v>
      </c>
      <c r="C177" s="10" t="s">
        <v>57</v>
      </c>
      <c r="AU177" s="10">
        <v>895</v>
      </c>
    </row>
    <row r="178" spans="2:47" x14ac:dyDescent="0.25">
      <c r="B178" s="5" t="s">
        <v>248</v>
      </c>
      <c r="C178" s="10" t="s">
        <v>57</v>
      </c>
      <c r="AU178" s="10">
        <v>-525</v>
      </c>
    </row>
    <row r="179" spans="2:47" x14ac:dyDescent="0.25">
      <c r="B179" s="5" t="s">
        <v>249</v>
      </c>
      <c r="C179" s="10" t="s">
        <v>57</v>
      </c>
      <c r="AU179" s="10">
        <v>-15.2</v>
      </c>
    </row>
    <row r="180" spans="2:47" x14ac:dyDescent="0.25">
      <c r="B180" s="5" t="s">
        <v>250</v>
      </c>
      <c r="C180" s="10" t="s">
        <v>57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AU180" s="10">
        <v>7973.3</v>
      </c>
    </row>
    <row r="181" spans="2:47" x14ac:dyDescent="0.25">
      <c r="B181" s="5" t="s">
        <v>251</v>
      </c>
      <c r="AU181" s="10">
        <v>0</v>
      </c>
    </row>
    <row r="182" spans="2:47" x14ac:dyDescent="0.25">
      <c r="B182" s="5" t="s">
        <v>252</v>
      </c>
      <c r="C182" s="10" t="s">
        <v>57</v>
      </c>
      <c r="AU182" s="10">
        <v>-177822.2</v>
      </c>
    </row>
    <row r="183" spans="2:47" x14ac:dyDescent="0.25">
      <c r="B183" s="5" t="s">
        <v>253</v>
      </c>
      <c r="C183" s="10" t="s">
        <v>57</v>
      </c>
      <c r="AU183" s="10">
        <v>-879.9</v>
      </c>
    </row>
    <row r="184" spans="2:47" x14ac:dyDescent="0.25">
      <c r="B184" s="23" t="s">
        <v>254</v>
      </c>
      <c r="C184" s="10" t="s">
        <v>58</v>
      </c>
      <c r="AU184" s="10">
        <f>AU177+AU178+AU179+AU180+AU181+AU182+AU183</f>
        <v>-170374</v>
      </c>
    </row>
    <row r="185" spans="2:47" x14ac:dyDescent="0.25">
      <c r="B185" s="5"/>
      <c r="C185" s="10" t="s">
        <v>57</v>
      </c>
    </row>
    <row r="186" spans="2:47" x14ac:dyDescent="0.25">
      <c r="B186" s="23" t="s">
        <v>255</v>
      </c>
      <c r="C186" s="10" t="s">
        <v>57</v>
      </c>
      <c r="AU186" s="10">
        <f>AU163+AU174+AU184</f>
        <v>1938.2000000000116</v>
      </c>
    </row>
    <row r="187" spans="2:47" x14ac:dyDescent="0.25">
      <c r="B187" s="5"/>
    </row>
    <row r="188" spans="2:47" x14ac:dyDescent="0.25">
      <c r="B188" s="5"/>
    </row>
    <row r="189" spans="2:47" x14ac:dyDescent="0.25">
      <c r="B189" s="5"/>
    </row>
    <row r="190" spans="2:47" x14ac:dyDescent="0.25">
      <c r="B190" s="107"/>
    </row>
    <row r="191" spans="2:47" ht="14.4" x14ac:dyDescent="0.3">
      <c r="B191" s="101"/>
    </row>
    <row r="192" spans="2:47" x14ac:dyDescent="0.25">
      <c r="B192" s="107"/>
    </row>
    <row r="193" spans="2:19" x14ac:dyDescent="0.25">
      <c r="B193" s="107"/>
    </row>
    <row r="194" spans="2:19" x14ac:dyDescent="0.25">
      <c r="B194" s="5"/>
    </row>
    <row r="195" spans="2:19" ht="14.4" x14ac:dyDescent="0.3">
      <c r="B195" s="101"/>
    </row>
    <row r="196" spans="2:19" x14ac:dyDescent="0.25">
      <c r="B196" s="23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</row>
    <row r="197" spans="2:19" x14ac:dyDescent="0.25">
      <c r="B197" s="5"/>
    </row>
    <row r="198" spans="2:19" x14ac:dyDescent="0.25">
      <c r="B198" s="23"/>
    </row>
    <row r="199" spans="2:19" x14ac:dyDescent="0.25">
      <c r="B199" s="5"/>
    </row>
    <row r="200" spans="2:19" x14ac:dyDescent="0.25">
      <c r="B200" s="5"/>
    </row>
    <row r="201" spans="2:19" x14ac:dyDescent="0.25">
      <c r="B201" s="5"/>
    </row>
    <row r="202" spans="2:19" x14ac:dyDescent="0.25">
      <c r="B202" s="5"/>
    </row>
    <row r="203" spans="2:19" x14ac:dyDescent="0.25">
      <c r="B203" s="5"/>
    </row>
    <row r="204" spans="2:19" x14ac:dyDescent="0.25">
      <c r="B204" s="5"/>
    </row>
    <row r="205" spans="2:19" x14ac:dyDescent="0.25">
      <c r="B205" s="5"/>
    </row>
    <row r="206" spans="2:19" ht="14.4" x14ac:dyDescent="0.3">
      <c r="B206" s="101"/>
    </row>
    <row r="207" spans="2:19" ht="14.4" x14ac:dyDescent="0.3">
      <c r="B207" s="101"/>
    </row>
    <row r="208" spans="2:19" ht="14.4" x14ac:dyDescent="0.25">
      <c r="B208" s="6"/>
    </row>
    <row r="209" spans="2:19" x14ac:dyDescent="0.25">
      <c r="B209" s="23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</row>
    <row r="210" spans="2:19" x14ac:dyDescent="0.25">
      <c r="B210" s="5"/>
    </row>
    <row r="211" spans="2:19" x14ac:dyDescent="0.25">
      <c r="B211" s="23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</row>
  </sheetData>
  <mergeCells count="4">
    <mergeCell ref="B11:BM11"/>
    <mergeCell ref="BN11:DY11"/>
    <mergeCell ref="B78:S78"/>
    <mergeCell ref="B152:S15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4523-5206-410A-AC48-B8B23562D13D}">
  <dimension ref="B5:EC204"/>
  <sheetViews>
    <sheetView zoomScale="92" workbookViewId="0">
      <selection activeCell="P23" sqref="P23"/>
    </sheetView>
  </sheetViews>
  <sheetFormatPr defaultRowHeight="13.8" x14ac:dyDescent="0.25"/>
  <cols>
    <col min="1" max="1" width="1.77734375" style="10" customWidth="1"/>
    <col min="2" max="2" width="33.88671875" style="10" customWidth="1"/>
    <col min="3" max="3" width="8.88671875" style="10"/>
    <col min="4" max="4" width="3.33203125" style="10" customWidth="1"/>
    <col min="5" max="33" width="10.33203125" style="10" bestFit="1" customWidth="1"/>
    <col min="34" max="35" width="12.21875" style="10" bestFit="1" customWidth="1"/>
    <col min="36" max="48" width="10.6640625" style="10" bestFit="1" customWidth="1"/>
    <col min="49" max="49" width="10.33203125" style="10" bestFit="1" customWidth="1"/>
    <col min="50" max="50" width="11.5546875" style="10" bestFit="1" customWidth="1"/>
    <col min="51" max="51" width="11.77734375" style="10" bestFit="1" customWidth="1"/>
    <col min="52" max="124" width="11.5546875" style="10" bestFit="1" customWidth="1"/>
    <col min="125" max="16384" width="8.88671875" style="10"/>
  </cols>
  <sheetData>
    <row r="5" spans="2:133" x14ac:dyDescent="0.25">
      <c r="E5" s="71" t="s">
        <v>106</v>
      </c>
      <c r="F5" s="71" t="s">
        <v>107</v>
      </c>
      <c r="G5" s="71" t="s">
        <v>108</v>
      </c>
      <c r="H5" s="71" t="s">
        <v>109</v>
      </c>
      <c r="I5" s="71" t="s">
        <v>110</v>
      </c>
      <c r="J5" s="71" t="s">
        <v>111</v>
      </c>
      <c r="K5" s="71" t="s">
        <v>112</v>
      </c>
      <c r="L5" s="72" t="s">
        <v>1</v>
      </c>
      <c r="M5" s="71" t="s">
        <v>113</v>
      </c>
      <c r="N5" s="71" t="s">
        <v>114</v>
      </c>
      <c r="O5" s="71" t="s">
        <v>115</v>
      </c>
      <c r="P5" s="71" t="s">
        <v>116</v>
      </c>
      <c r="Q5" s="71" t="s">
        <v>117</v>
      </c>
      <c r="R5" s="71" t="s">
        <v>118</v>
      </c>
      <c r="S5" s="71" t="s">
        <v>119</v>
      </c>
      <c r="T5" s="72" t="s">
        <v>2</v>
      </c>
      <c r="U5" s="71" t="s">
        <v>103</v>
      </c>
      <c r="V5" s="71" t="s">
        <v>120</v>
      </c>
      <c r="W5" s="71" t="s">
        <v>121</v>
      </c>
      <c r="X5" s="71" t="s">
        <v>122</v>
      </c>
      <c r="Y5" s="71" t="s">
        <v>123</v>
      </c>
      <c r="Z5" s="71" t="s">
        <v>124</v>
      </c>
      <c r="AA5" s="71" t="s">
        <v>125</v>
      </c>
      <c r="AB5" s="72" t="s">
        <v>3</v>
      </c>
      <c r="AC5" s="71" t="s">
        <v>126</v>
      </c>
      <c r="AD5" s="71" t="s">
        <v>127</v>
      </c>
      <c r="AE5" s="71" t="s">
        <v>128</v>
      </c>
      <c r="AF5" s="71" t="s">
        <v>129</v>
      </c>
      <c r="AG5" s="71" t="s">
        <v>130</v>
      </c>
      <c r="AH5" s="71" t="s">
        <v>105</v>
      </c>
      <c r="AI5" s="71" t="s">
        <v>104</v>
      </c>
      <c r="AJ5" s="72" t="s">
        <v>4</v>
      </c>
      <c r="AK5" s="71" t="s">
        <v>89</v>
      </c>
      <c r="AL5" s="71" t="s">
        <v>90</v>
      </c>
      <c r="AM5" s="71" t="s">
        <v>91</v>
      </c>
      <c r="AN5" s="71" t="s">
        <v>92</v>
      </c>
      <c r="AO5" s="71" t="s">
        <v>93</v>
      </c>
      <c r="AP5" s="71" t="s">
        <v>94</v>
      </c>
      <c r="AQ5" s="71" t="s">
        <v>95</v>
      </c>
      <c r="AR5" s="72" t="s">
        <v>5</v>
      </c>
      <c r="AS5" s="71" t="s">
        <v>96</v>
      </c>
      <c r="AT5" s="71" t="s">
        <v>97</v>
      </c>
      <c r="AU5" s="71" t="s">
        <v>98</v>
      </c>
      <c r="AV5" s="71" t="s">
        <v>99</v>
      </c>
      <c r="AW5" s="71" t="s">
        <v>100</v>
      </c>
      <c r="AX5" s="73" t="s">
        <v>101</v>
      </c>
      <c r="AY5" s="73" t="s">
        <v>102</v>
      </c>
      <c r="AZ5" s="74" t="s">
        <v>6</v>
      </c>
      <c r="BA5" s="73" t="s">
        <v>131</v>
      </c>
      <c r="BB5" s="73" t="s">
        <v>132</v>
      </c>
      <c r="BC5" s="73" t="s">
        <v>133</v>
      </c>
      <c r="BD5" s="73" t="s">
        <v>134</v>
      </c>
      <c r="BE5" s="73" t="s">
        <v>135</v>
      </c>
      <c r="BF5" s="73" t="s">
        <v>136</v>
      </c>
      <c r="BG5" s="73" t="s">
        <v>137</v>
      </c>
      <c r="BH5" s="74" t="s">
        <v>7</v>
      </c>
      <c r="BI5" s="73" t="s">
        <v>138</v>
      </c>
      <c r="BJ5" s="73" t="s">
        <v>139</v>
      </c>
      <c r="BK5" s="73" t="s">
        <v>140</v>
      </c>
      <c r="BL5" s="73" t="s">
        <v>141</v>
      </c>
      <c r="BM5" s="73" t="s">
        <v>142</v>
      </c>
      <c r="BN5" s="73" t="s">
        <v>143</v>
      </c>
      <c r="BO5" s="73" t="s">
        <v>144</v>
      </c>
      <c r="BP5" s="74" t="s">
        <v>8</v>
      </c>
      <c r="BQ5" s="73" t="s">
        <v>145</v>
      </c>
      <c r="BR5" s="73" t="s">
        <v>146</v>
      </c>
      <c r="BS5" s="73" t="s">
        <v>147</v>
      </c>
      <c r="BT5" s="73" t="s">
        <v>148</v>
      </c>
      <c r="BU5" s="73" t="s">
        <v>149</v>
      </c>
      <c r="BV5" s="73" t="s">
        <v>150</v>
      </c>
      <c r="BW5" s="73" t="s">
        <v>151</v>
      </c>
      <c r="BX5" s="74" t="s">
        <v>9</v>
      </c>
      <c r="BY5" s="73" t="s">
        <v>152</v>
      </c>
      <c r="BZ5" s="73" t="s">
        <v>153</v>
      </c>
      <c r="CA5" s="73" t="s">
        <v>154</v>
      </c>
      <c r="CB5" s="73" t="s">
        <v>155</v>
      </c>
      <c r="CC5" s="73" t="s">
        <v>156</v>
      </c>
      <c r="CD5" s="73" t="s">
        <v>157</v>
      </c>
      <c r="CE5" s="73" t="s">
        <v>158</v>
      </c>
      <c r="CF5" s="74" t="s">
        <v>10</v>
      </c>
      <c r="CG5" s="73" t="s">
        <v>159</v>
      </c>
      <c r="CH5" s="73" t="s">
        <v>160</v>
      </c>
      <c r="CI5" s="73" t="s">
        <v>161</v>
      </c>
      <c r="CJ5" s="73" t="s">
        <v>162</v>
      </c>
      <c r="CK5" s="73" t="s">
        <v>163</v>
      </c>
      <c r="CL5" s="73" t="s">
        <v>164</v>
      </c>
      <c r="CM5" s="73" t="s">
        <v>165</v>
      </c>
      <c r="CN5" s="74" t="s">
        <v>11</v>
      </c>
      <c r="CO5" s="73" t="s">
        <v>166</v>
      </c>
      <c r="CP5" s="73" t="s">
        <v>167</v>
      </c>
      <c r="CQ5" s="73" t="s">
        <v>168</v>
      </c>
      <c r="CR5" s="73" t="s">
        <v>169</v>
      </c>
      <c r="CS5" s="73" t="s">
        <v>170</v>
      </c>
      <c r="CT5" s="73" t="s">
        <v>171</v>
      </c>
      <c r="CU5" s="73" t="s">
        <v>172</v>
      </c>
      <c r="CV5" s="74" t="s">
        <v>12</v>
      </c>
      <c r="CW5" s="73" t="s">
        <v>173</v>
      </c>
      <c r="CX5" s="73" t="s">
        <v>174</v>
      </c>
      <c r="CY5" s="73" t="s">
        <v>175</v>
      </c>
      <c r="CZ5" s="73" t="s">
        <v>176</v>
      </c>
      <c r="DA5" s="73" t="s">
        <v>177</v>
      </c>
      <c r="DB5" s="73" t="s">
        <v>178</v>
      </c>
      <c r="DC5" s="73" t="s">
        <v>179</v>
      </c>
      <c r="DD5" s="74" t="s">
        <v>13</v>
      </c>
      <c r="DE5" s="73" t="s">
        <v>180</v>
      </c>
      <c r="DF5" s="73" t="s">
        <v>181</v>
      </c>
      <c r="DG5" s="73" t="s">
        <v>182</v>
      </c>
      <c r="DH5" s="73" t="s">
        <v>183</v>
      </c>
      <c r="DI5" s="73" t="s">
        <v>184</v>
      </c>
      <c r="DJ5" s="73" t="s">
        <v>185</v>
      </c>
      <c r="DK5" s="73" t="s">
        <v>186</v>
      </c>
      <c r="DL5" s="74" t="s">
        <v>14</v>
      </c>
      <c r="DM5" s="73" t="s">
        <v>187</v>
      </c>
      <c r="DN5" s="73" t="s">
        <v>188</v>
      </c>
      <c r="DO5" s="73" t="s">
        <v>189</v>
      </c>
      <c r="DP5" s="73" t="s">
        <v>190</v>
      </c>
      <c r="DQ5" s="73" t="s">
        <v>191</v>
      </c>
      <c r="DR5" s="73" t="s">
        <v>192</v>
      </c>
      <c r="DS5" s="73" t="s">
        <v>193</v>
      </c>
      <c r="DT5" s="74" t="s">
        <v>15</v>
      </c>
    </row>
    <row r="6" spans="2:133" x14ac:dyDescent="0.25">
      <c r="E6" s="75">
        <v>44012</v>
      </c>
      <c r="F6" s="75">
        <v>44104</v>
      </c>
      <c r="G6" s="75">
        <v>44104</v>
      </c>
      <c r="H6" s="75">
        <v>44196</v>
      </c>
      <c r="I6" s="75">
        <v>44196</v>
      </c>
      <c r="J6" s="75">
        <v>44286</v>
      </c>
      <c r="K6" s="75">
        <v>44286</v>
      </c>
      <c r="L6" s="76">
        <v>44286</v>
      </c>
      <c r="M6" s="75">
        <v>44377</v>
      </c>
      <c r="N6" s="75">
        <v>44469</v>
      </c>
      <c r="O6" s="75">
        <v>44469</v>
      </c>
      <c r="P6" s="75">
        <v>44561</v>
      </c>
      <c r="Q6" s="75">
        <v>44561</v>
      </c>
      <c r="R6" s="75">
        <v>44651</v>
      </c>
      <c r="S6" s="75">
        <v>44651</v>
      </c>
      <c r="T6" s="76">
        <v>44651</v>
      </c>
      <c r="U6" s="75">
        <v>44742</v>
      </c>
      <c r="V6" s="75">
        <v>44834</v>
      </c>
      <c r="W6" s="75">
        <v>44834</v>
      </c>
      <c r="X6" s="75">
        <v>44926</v>
      </c>
      <c r="Y6" s="75">
        <v>44926</v>
      </c>
      <c r="Z6" s="75">
        <v>45016</v>
      </c>
      <c r="AA6" s="75">
        <v>45016</v>
      </c>
      <c r="AB6" s="76">
        <v>45016</v>
      </c>
      <c r="AC6" s="75">
        <v>45107</v>
      </c>
      <c r="AD6" s="75">
        <v>45199</v>
      </c>
      <c r="AE6" s="75">
        <v>45199</v>
      </c>
      <c r="AF6" s="75">
        <v>45291</v>
      </c>
      <c r="AG6" s="75">
        <v>45291</v>
      </c>
      <c r="AH6" s="75">
        <v>45382</v>
      </c>
      <c r="AI6" s="75">
        <v>45382</v>
      </c>
      <c r="AJ6" s="76">
        <v>45382</v>
      </c>
      <c r="AK6" s="75">
        <v>45473</v>
      </c>
      <c r="AL6" s="75">
        <v>45565</v>
      </c>
      <c r="AM6" s="75">
        <v>45565</v>
      </c>
      <c r="AN6" s="75">
        <v>45657</v>
      </c>
      <c r="AO6" s="75">
        <v>45657</v>
      </c>
      <c r="AP6" s="75">
        <v>45747</v>
      </c>
      <c r="AQ6" s="75">
        <v>45747</v>
      </c>
      <c r="AR6" s="76">
        <v>45747</v>
      </c>
      <c r="AS6" s="75">
        <v>45838</v>
      </c>
      <c r="AT6" s="75">
        <v>45930</v>
      </c>
      <c r="AU6" s="75">
        <v>45930</v>
      </c>
      <c r="AV6" s="75">
        <v>46022</v>
      </c>
      <c r="AW6" s="75">
        <v>46022</v>
      </c>
      <c r="AX6" s="77">
        <v>46112</v>
      </c>
      <c r="AY6" s="77">
        <v>46112</v>
      </c>
      <c r="AZ6" s="78">
        <v>46112</v>
      </c>
      <c r="BA6" s="77">
        <v>46203</v>
      </c>
      <c r="BB6" s="77">
        <v>46295</v>
      </c>
      <c r="BC6" s="77">
        <v>46295</v>
      </c>
      <c r="BD6" s="77">
        <v>46387</v>
      </c>
      <c r="BE6" s="77">
        <v>46387</v>
      </c>
      <c r="BF6" s="77">
        <v>46477</v>
      </c>
      <c r="BG6" s="77">
        <v>46477</v>
      </c>
      <c r="BH6" s="78">
        <v>46477</v>
      </c>
      <c r="BI6" s="77">
        <v>46568</v>
      </c>
      <c r="BJ6" s="77">
        <v>46660</v>
      </c>
      <c r="BK6" s="77">
        <v>46660</v>
      </c>
      <c r="BL6" s="77">
        <v>46752</v>
      </c>
      <c r="BM6" s="77">
        <v>46752</v>
      </c>
      <c r="BN6" s="77">
        <v>46843</v>
      </c>
      <c r="BO6" s="77">
        <v>46843</v>
      </c>
      <c r="BP6" s="78">
        <v>46843</v>
      </c>
      <c r="BQ6" s="77">
        <v>46934</v>
      </c>
      <c r="BR6" s="77">
        <v>47026</v>
      </c>
      <c r="BS6" s="77">
        <v>47026</v>
      </c>
      <c r="BT6" s="77">
        <v>47118</v>
      </c>
      <c r="BU6" s="77">
        <v>47118</v>
      </c>
      <c r="BV6" s="77">
        <v>47208</v>
      </c>
      <c r="BW6" s="77">
        <v>47208</v>
      </c>
      <c r="BX6" s="78">
        <v>47208</v>
      </c>
      <c r="BY6" s="77">
        <v>47299</v>
      </c>
      <c r="BZ6" s="77">
        <v>47391</v>
      </c>
      <c r="CA6" s="77">
        <v>47391</v>
      </c>
      <c r="CB6" s="77">
        <v>47483</v>
      </c>
      <c r="CC6" s="77">
        <v>47483</v>
      </c>
      <c r="CD6" s="77">
        <v>47573</v>
      </c>
      <c r="CE6" s="77">
        <v>47573</v>
      </c>
      <c r="CF6" s="78">
        <v>47573</v>
      </c>
      <c r="CG6" s="77">
        <v>47664</v>
      </c>
      <c r="CH6" s="77">
        <v>47756</v>
      </c>
      <c r="CI6" s="77">
        <v>47756</v>
      </c>
      <c r="CJ6" s="77">
        <v>47848</v>
      </c>
      <c r="CK6" s="77">
        <v>47848</v>
      </c>
      <c r="CL6" s="77">
        <v>47938</v>
      </c>
      <c r="CM6" s="77">
        <v>47938</v>
      </c>
      <c r="CN6" s="78">
        <v>47938</v>
      </c>
      <c r="CO6" s="77">
        <v>48029</v>
      </c>
      <c r="CP6" s="77">
        <v>48121</v>
      </c>
      <c r="CQ6" s="77">
        <v>48121</v>
      </c>
      <c r="CR6" s="77">
        <v>48213</v>
      </c>
      <c r="CS6" s="77">
        <v>48213</v>
      </c>
      <c r="CT6" s="77">
        <v>48304</v>
      </c>
      <c r="CU6" s="77">
        <v>48304</v>
      </c>
      <c r="CV6" s="78">
        <v>48304</v>
      </c>
      <c r="CW6" s="77">
        <v>48395</v>
      </c>
      <c r="CX6" s="77">
        <v>48487</v>
      </c>
      <c r="CY6" s="77">
        <v>48487</v>
      </c>
      <c r="CZ6" s="77">
        <v>48579</v>
      </c>
      <c r="DA6" s="77">
        <v>48579</v>
      </c>
      <c r="DB6" s="77">
        <v>48669</v>
      </c>
      <c r="DC6" s="77">
        <v>48669</v>
      </c>
      <c r="DD6" s="78">
        <v>48669</v>
      </c>
      <c r="DE6" s="77">
        <v>48760</v>
      </c>
      <c r="DF6" s="77">
        <v>48852</v>
      </c>
      <c r="DG6" s="77">
        <v>48852</v>
      </c>
      <c r="DH6" s="77">
        <v>48944</v>
      </c>
      <c r="DI6" s="77">
        <v>48944</v>
      </c>
      <c r="DJ6" s="77">
        <v>49034</v>
      </c>
      <c r="DK6" s="77">
        <v>49034</v>
      </c>
      <c r="DL6" s="78">
        <v>49034</v>
      </c>
      <c r="DM6" s="77">
        <v>49125</v>
      </c>
      <c r="DN6" s="77">
        <v>49217</v>
      </c>
      <c r="DO6" s="77">
        <v>49217</v>
      </c>
      <c r="DP6" s="77">
        <v>49309</v>
      </c>
      <c r="DQ6" s="77">
        <v>49309</v>
      </c>
      <c r="DR6" s="77">
        <v>49399</v>
      </c>
      <c r="DS6" s="77">
        <v>49399</v>
      </c>
      <c r="DT6" s="78">
        <v>49399</v>
      </c>
    </row>
    <row r="7" spans="2:133" x14ac:dyDescent="0.25">
      <c r="E7" s="71" t="s">
        <v>16</v>
      </c>
      <c r="F7" s="71" t="s">
        <v>16</v>
      </c>
      <c r="G7" s="71" t="s">
        <v>16</v>
      </c>
      <c r="H7" s="71" t="s">
        <v>16</v>
      </c>
      <c r="I7" s="71" t="s">
        <v>16</v>
      </c>
      <c r="J7" s="71" t="s">
        <v>16</v>
      </c>
      <c r="K7" s="71" t="s">
        <v>16</v>
      </c>
      <c r="L7" s="72" t="s">
        <v>16</v>
      </c>
      <c r="M7" s="71" t="s">
        <v>16</v>
      </c>
      <c r="N7" s="71" t="s">
        <v>16</v>
      </c>
      <c r="O7" s="71" t="s">
        <v>16</v>
      </c>
      <c r="P7" s="71" t="s">
        <v>16</v>
      </c>
      <c r="Q7" s="71" t="s">
        <v>16</v>
      </c>
      <c r="R7" s="71" t="s">
        <v>16</v>
      </c>
      <c r="S7" s="71" t="s">
        <v>16</v>
      </c>
      <c r="T7" s="72" t="s">
        <v>16</v>
      </c>
      <c r="U7" s="71" t="s">
        <v>16</v>
      </c>
      <c r="V7" s="71" t="s">
        <v>16</v>
      </c>
      <c r="W7" s="71" t="s">
        <v>16</v>
      </c>
      <c r="X7" s="71" t="s">
        <v>16</v>
      </c>
      <c r="Y7" s="71" t="s">
        <v>16</v>
      </c>
      <c r="Z7" s="71" t="s">
        <v>16</v>
      </c>
      <c r="AA7" s="71" t="s">
        <v>16</v>
      </c>
      <c r="AB7" s="72" t="s">
        <v>16</v>
      </c>
      <c r="AC7" s="71" t="s">
        <v>16</v>
      </c>
      <c r="AD7" s="71" t="s">
        <v>16</v>
      </c>
      <c r="AE7" s="71" t="s">
        <v>16</v>
      </c>
      <c r="AF7" s="71" t="s">
        <v>16</v>
      </c>
      <c r="AG7" s="71" t="s">
        <v>16</v>
      </c>
      <c r="AH7" s="71" t="s">
        <v>16</v>
      </c>
      <c r="AI7" s="71" t="s">
        <v>16</v>
      </c>
      <c r="AJ7" s="72" t="s">
        <v>16</v>
      </c>
      <c r="AK7" s="71" t="s">
        <v>16</v>
      </c>
      <c r="AL7" s="71" t="s">
        <v>16</v>
      </c>
      <c r="AM7" s="71" t="s">
        <v>16</v>
      </c>
      <c r="AN7" s="71" t="s">
        <v>16</v>
      </c>
      <c r="AO7" s="71" t="s">
        <v>16</v>
      </c>
      <c r="AP7" s="71" t="s">
        <v>16</v>
      </c>
      <c r="AQ7" s="71" t="s">
        <v>16</v>
      </c>
      <c r="AR7" s="72" t="s">
        <v>16</v>
      </c>
      <c r="AS7" s="71" t="s">
        <v>16</v>
      </c>
      <c r="AT7" s="71" t="s">
        <v>16</v>
      </c>
      <c r="AU7" s="71" t="s">
        <v>16</v>
      </c>
      <c r="AV7" s="71" t="s">
        <v>16</v>
      </c>
      <c r="AW7" s="71" t="s">
        <v>16</v>
      </c>
      <c r="AX7" s="73" t="s">
        <v>16</v>
      </c>
      <c r="AY7" s="73" t="s">
        <v>16</v>
      </c>
      <c r="AZ7" s="74" t="s">
        <v>16</v>
      </c>
      <c r="BA7" s="73" t="s">
        <v>16</v>
      </c>
      <c r="BB7" s="73" t="s">
        <v>16</v>
      </c>
      <c r="BC7" s="73" t="s">
        <v>16</v>
      </c>
      <c r="BD7" s="73" t="s">
        <v>16</v>
      </c>
      <c r="BE7" s="73" t="s">
        <v>16</v>
      </c>
      <c r="BF7" s="73" t="s">
        <v>16</v>
      </c>
      <c r="BG7" s="73" t="s">
        <v>16</v>
      </c>
      <c r="BH7" s="74" t="s">
        <v>16</v>
      </c>
      <c r="BI7" s="73" t="s">
        <v>16</v>
      </c>
      <c r="BJ7" s="73" t="s">
        <v>16</v>
      </c>
      <c r="BK7" s="73" t="s">
        <v>16</v>
      </c>
      <c r="BL7" s="73" t="s">
        <v>16</v>
      </c>
      <c r="BM7" s="73" t="s">
        <v>16</v>
      </c>
      <c r="BN7" s="73" t="s">
        <v>16</v>
      </c>
      <c r="BO7" s="73" t="s">
        <v>16</v>
      </c>
      <c r="BP7" s="74" t="s">
        <v>16</v>
      </c>
      <c r="BQ7" s="73" t="s">
        <v>16</v>
      </c>
      <c r="BR7" s="73" t="s">
        <v>16</v>
      </c>
      <c r="BS7" s="73" t="s">
        <v>16</v>
      </c>
      <c r="BT7" s="73" t="s">
        <v>16</v>
      </c>
      <c r="BU7" s="73" t="s">
        <v>16</v>
      </c>
      <c r="BV7" s="73" t="s">
        <v>16</v>
      </c>
      <c r="BW7" s="73" t="s">
        <v>16</v>
      </c>
      <c r="BX7" s="74" t="s">
        <v>16</v>
      </c>
      <c r="BY7" s="73" t="s">
        <v>16</v>
      </c>
      <c r="BZ7" s="73" t="s">
        <v>16</v>
      </c>
      <c r="CA7" s="73" t="s">
        <v>16</v>
      </c>
      <c r="CB7" s="73" t="s">
        <v>16</v>
      </c>
      <c r="CC7" s="73" t="s">
        <v>16</v>
      </c>
      <c r="CD7" s="73" t="s">
        <v>16</v>
      </c>
      <c r="CE7" s="73" t="s">
        <v>16</v>
      </c>
      <c r="CF7" s="74" t="s">
        <v>16</v>
      </c>
      <c r="CG7" s="73" t="s">
        <v>16</v>
      </c>
      <c r="CH7" s="73" t="s">
        <v>16</v>
      </c>
      <c r="CI7" s="73" t="s">
        <v>16</v>
      </c>
      <c r="CJ7" s="73" t="s">
        <v>16</v>
      </c>
      <c r="CK7" s="73" t="s">
        <v>16</v>
      </c>
      <c r="CL7" s="73" t="s">
        <v>16</v>
      </c>
      <c r="CM7" s="73" t="s">
        <v>16</v>
      </c>
      <c r="CN7" s="74" t="s">
        <v>16</v>
      </c>
      <c r="CO7" s="73" t="s">
        <v>16</v>
      </c>
      <c r="CP7" s="73" t="s">
        <v>16</v>
      </c>
      <c r="CQ7" s="73" t="s">
        <v>16</v>
      </c>
      <c r="CR7" s="73" t="s">
        <v>16</v>
      </c>
      <c r="CS7" s="73" t="s">
        <v>16</v>
      </c>
      <c r="CT7" s="73" t="s">
        <v>16</v>
      </c>
      <c r="CU7" s="73" t="s">
        <v>16</v>
      </c>
      <c r="CV7" s="74" t="s">
        <v>16</v>
      </c>
      <c r="CW7" s="73" t="s">
        <v>16</v>
      </c>
      <c r="CX7" s="73" t="s">
        <v>16</v>
      </c>
      <c r="CY7" s="73" t="s">
        <v>16</v>
      </c>
      <c r="CZ7" s="73" t="s">
        <v>16</v>
      </c>
      <c r="DA7" s="73" t="s">
        <v>16</v>
      </c>
      <c r="DB7" s="73" t="s">
        <v>16</v>
      </c>
      <c r="DC7" s="73" t="s">
        <v>16</v>
      </c>
      <c r="DD7" s="74" t="s">
        <v>16</v>
      </c>
      <c r="DE7" s="73" t="s">
        <v>16</v>
      </c>
      <c r="DF7" s="73" t="s">
        <v>16</v>
      </c>
      <c r="DG7" s="73" t="s">
        <v>16</v>
      </c>
      <c r="DH7" s="73" t="s">
        <v>16</v>
      </c>
      <c r="DI7" s="73" t="s">
        <v>16</v>
      </c>
      <c r="DJ7" s="73" t="s">
        <v>16</v>
      </c>
      <c r="DK7" s="73" t="s">
        <v>16</v>
      </c>
      <c r="DL7" s="74" t="s">
        <v>16</v>
      </c>
      <c r="DM7" s="73" t="s">
        <v>16</v>
      </c>
      <c r="DN7" s="73" t="s">
        <v>16</v>
      </c>
      <c r="DO7" s="73" t="s">
        <v>16</v>
      </c>
      <c r="DP7" s="73" t="s">
        <v>16</v>
      </c>
      <c r="DQ7" s="73" t="s">
        <v>16</v>
      </c>
      <c r="DR7" s="73" t="s">
        <v>16</v>
      </c>
      <c r="DS7" s="73" t="s">
        <v>16</v>
      </c>
      <c r="DT7" s="74" t="s">
        <v>16</v>
      </c>
    </row>
    <row r="9" spans="2:133" x14ac:dyDescent="0.25">
      <c r="B9" s="10" t="s">
        <v>18</v>
      </c>
      <c r="C9" s="10" t="s">
        <v>19</v>
      </c>
    </row>
    <row r="11" spans="2:133" ht="14.4" x14ac:dyDescent="0.3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/>
      <c r="EA11"/>
      <c r="EB11"/>
      <c r="EC11"/>
    </row>
    <row r="13" spans="2:133" s="40" customFormat="1" x14ac:dyDescent="0.25">
      <c r="B13" s="40" t="s">
        <v>350</v>
      </c>
      <c r="E13" s="65"/>
      <c r="F13" s="16"/>
      <c r="G13" s="16"/>
      <c r="H13" s="16"/>
      <c r="I13" s="16"/>
      <c r="J13" s="16"/>
      <c r="K13" s="16"/>
      <c r="L13" s="62"/>
      <c r="M13" s="65"/>
      <c r="N13" s="16"/>
      <c r="O13" s="16"/>
      <c r="P13" s="16"/>
      <c r="Q13" s="16"/>
      <c r="R13" s="16"/>
      <c r="S13" s="16"/>
      <c r="T13" s="62"/>
      <c r="U13" s="65"/>
      <c r="V13" s="16"/>
      <c r="W13" s="16"/>
      <c r="X13" s="16"/>
      <c r="Y13" s="16"/>
      <c r="Z13" s="16"/>
      <c r="AA13" s="16"/>
      <c r="AB13" s="62"/>
      <c r="AC13" s="65"/>
      <c r="AD13" s="16"/>
      <c r="AE13" s="16"/>
      <c r="AF13" s="16"/>
      <c r="AG13" s="16"/>
      <c r="AH13" s="16"/>
      <c r="AI13" s="16"/>
      <c r="AJ13" s="62"/>
      <c r="AK13" s="65"/>
      <c r="AL13" s="16"/>
      <c r="AM13" s="16"/>
      <c r="AN13" s="15"/>
      <c r="AO13" s="16"/>
      <c r="AP13" s="16"/>
      <c r="AQ13" s="16"/>
      <c r="AR13" s="62"/>
      <c r="AS13" s="65"/>
      <c r="AT13" s="16"/>
      <c r="AU13" s="16"/>
      <c r="AV13" s="16"/>
      <c r="AW13" s="16"/>
      <c r="AX13" s="47"/>
      <c r="AY13" s="16"/>
      <c r="AZ13" s="62"/>
      <c r="BA13" s="47"/>
      <c r="BB13" s="47"/>
      <c r="BC13" s="16"/>
      <c r="BD13" s="47"/>
      <c r="BE13" s="16"/>
      <c r="BF13" s="47"/>
      <c r="BG13" s="16"/>
      <c r="BH13" s="62"/>
      <c r="BI13" s="47"/>
      <c r="BJ13" s="47"/>
      <c r="BK13" s="16"/>
      <c r="BL13" s="47"/>
      <c r="BM13" s="16"/>
      <c r="BN13" s="47"/>
      <c r="BO13" s="16"/>
      <c r="BP13" s="62"/>
      <c r="BQ13" s="47"/>
      <c r="BR13" s="47"/>
      <c r="BS13" s="16"/>
      <c r="BT13" s="47"/>
      <c r="BU13" s="16"/>
      <c r="BV13" s="47"/>
      <c r="BW13" s="16"/>
      <c r="BX13" s="62"/>
      <c r="BY13" s="47"/>
      <c r="BZ13" s="47"/>
      <c r="CA13" s="16"/>
      <c r="CB13" s="47"/>
      <c r="CC13" s="16"/>
      <c r="CD13" s="47"/>
      <c r="CE13" s="16"/>
      <c r="CF13" s="62"/>
      <c r="CG13" s="47"/>
      <c r="CH13" s="47"/>
      <c r="CI13" s="16"/>
      <c r="CJ13" s="47"/>
      <c r="CK13" s="16"/>
      <c r="CL13" s="47"/>
      <c r="CM13" s="16"/>
      <c r="CN13" s="62"/>
      <c r="CO13" s="47"/>
      <c r="CP13" s="47"/>
      <c r="CQ13" s="16"/>
      <c r="CR13" s="47"/>
      <c r="CS13" s="16"/>
      <c r="CT13" s="47"/>
      <c r="CU13" s="16"/>
      <c r="CV13" s="62"/>
      <c r="CW13" s="47"/>
      <c r="CX13" s="47"/>
      <c r="CY13" s="16"/>
      <c r="CZ13" s="47"/>
      <c r="DA13" s="16"/>
      <c r="DB13" s="47"/>
      <c r="DC13" s="16"/>
      <c r="DD13" s="62"/>
      <c r="DE13" s="47"/>
      <c r="DF13" s="47"/>
      <c r="DG13" s="16"/>
      <c r="DH13" s="47"/>
      <c r="DI13" s="16"/>
      <c r="DJ13" s="47"/>
      <c r="DK13" s="16"/>
      <c r="DL13" s="62"/>
      <c r="DM13" s="47"/>
      <c r="DN13" s="47"/>
      <c r="DO13" s="16"/>
      <c r="DP13" s="47"/>
      <c r="DQ13" s="16"/>
      <c r="DR13" s="47"/>
      <c r="DS13" s="16"/>
      <c r="DT13" s="62"/>
    </row>
    <row r="14" spans="2:133" ht="14.4" x14ac:dyDescent="0.3">
      <c r="B14" s="10" t="s">
        <v>366</v>
      </c>
      <c r="C14" s="41"/>
      <c r="D14" s="41"/>
      <c r="E14" s="15"/>
      <c r="F14" s="15"/>
      <c r="G14" s="15"/>
      <c r="H14" s="15"/>
      <c r="I14" s="15"/>
      <c r="J14" s="15"/>
      <c r="K14" s="15"/>
      <c r="L14" s="58"/>
      <c r="M14" s="15"/>
      <c r="N14" s="15"/>
      <c r="O14" s="15"/>
      <c r="P14" s="15"/>
      <c r="Q14" s="15"/>
      <c r="R14" s="15"/>
      <c r="S14" s="15"/>
      <c r="T14" s="58"/>
      <c r="U14" s="15"/>
      <c r="V14" s="15"/>
      <c r="W14" s="15"/>
      <c r="X14" s="15"/>
      <c r="Y14" s="15"/>
      <c r="Z14" s="15"/>
      <c r="AA14" s="15"/>
      <c r="AB14" s="58"/>
      <c r="AC14" s="15"/>
      <c r="AD14" s="15"/>
      <c r="AE14" s="15"/>
      <c r="AF14" s="15"/>
      <c r="AG14" s="15"/>
      <c r="AH14" s="15"/>
      <c r="AI14" s="15"/>
      <c r="AJ14" s="58"/>
      <c r="AK14" s="15"/>
      <c r="AL14" s="15"/>
      <c r="AM14" s="15"/>
      <c r="AN14" s="15"/>
      <c r="AO14" s="15"/>
      <c r="AP14" s="15"/>
      <c r="AQ14" s="15"/>
      <c r="AR14" s="58"/>
      <c r="AS14" s="15"/>
      <c r="AT14" s="15"/>
      <c r="AU14" s="15"/>
      <c r="AW14" s="15"/>
      <c r="AX14" s="44"/>
      <c r="AZ14" s="50"/>
      <c r="BA14" s="44"/>
      <c r="BB14" s="44"/>
      <c r="BD14" s="44"/>
      <c r="BF14" s="44"/>
      <c r="BH14" s="50"/>
      <c r="BI14" s="44"/>
      <c r="BJ14" s="44"/>
      <c r="BL14" s="44"/>
      <c r="BN14" s="44"/>
      <c r="BP14" s="50"/>
      <c r="BQ14" s="44"/>
      <c r="BR14" s="44"/>
      <c r="BT14" s="44"/>
      <c r="BV14" s="44"/>
      <c r="BX14" s="50"/>
      <c r="BY14" s="44"/>
      <c r="BZ14" s="44"/>
      <c r="CB14" s="44"/>
      <c r="CD14" s="44"/>
      <c r="CF14" s="50"/>
      <c r="CG14" s="44"/>
      <c r="CH14" s="44"/>
      <c r="CJ14" s="44"/>
      <c r="CL14" s="44"/>
      <c r="CN14" s="50"/>
      <c r="CO14" s="44"/>
      <c r="CP14" s="44"/>
      <c r="CR14" s="44"/>
      <c r="CT14" s="44"/>
      <c r="CV14" s="50"/>
      <c r="CW14" s="44"/>
      <c r="CX14" s="44"/>
      <c r="CZ14" s="44"/>
      <c r="DB14" s="44"/>
      <c r="DD14" s="50"/>
      <c r="DE14" s="44"/>
      <c r="DF14" s="44"/>
      <c r="DH14" s="44"/>
      <c r="DJ14" s="44"/>
      <c r="DL14" s="50"/>
      <c r="DM14" s="44"/>
      <c r="DN14" s="44"/>
      <c r="DP14" s="44"/>
      <c r="DR14" s="44"/>
      <c r="DT14" s="50"/>
    </row>
    <row r="15" spans="2:133" ht="14.4" x14ac:dyDescent="0.3">
      <c r="B15" s="10" t="s">
        <v>367</v>
      </c>
      <c r="C15" s="41"/>
      <c r="D15" s="41"/>
      <c r="E15" s="15"/>
      <c r="F15" s="15"/>
      <c r="G15" s="15"/>
      <c r="H15" s="15"/>
      <c r="I15" s="15"/>
      <c r="J15" s="15"/>
      <c r="K15" s="15"/>
      <c r="L15" s="58"/>
      <c r="M15" s="15">
        <v>5382.2</v>
      </c>
      <c r="N15" s="15">
        <v>6288.1</v>
      </c>
      <c r="O15" s="15">
        <f>M15+N15</f>
        <v>11670.3</v>
      </c>
      <c r="P15" s="15">
        <v>6837.4</v>
      </c>
      <c r="Q15" s="15">
        <f>M15+N15+P15</f>
        <v>18507.699999999997</v>
      </c>
      <c r="R15" s="15">
        <v>7932.7</v>
      </c>
      <c r="S15" s="15">
        <f>P15+R15</f>
        <v>14770.099999999999</v>
      </c>
      <c r="T15" s="58">
        <f>M15+N15+P15+R15</f>
        <v>26440.399999999998</v>
      </c>
      <c r="U15" s="15">
        <v>7917.2</v>
      </c>
      <c r="V15" s="15">
        <v>7886.9</v>
      </c>
      <c r="W15" s="15">
        <f>U15+V15</f>
        <v>15804.099999999999</v>
      </c>
      <c r="X15" s="15">
        <v>7526.9</v>
      </c>
      <c r="Y15" s="15">
        <f>U15+V15+X15</f>
        <v>23331</v>
      </c>
      <c r="Z15" s="15">
        <v>8699</v>
      </c>
      <c r="AA15" s="15">
        <f>X15+Z15</f>
        <v>16225.9</v>
      </c>
      <c r="AB15" s="58">
        <f>U15+V15+X15+Z15</f>
        <v>32030</v>
      </c>
      <c r="AC15" s="15">
        <v>7900.3</v>
      </c>
      <c r="AD15" s="15">
        <v>8285.2000000000007</v>
      </c>
      <c r="AE15" s="15">
        <f>AC15+AD15</f>
        <v>16185.5</v>
      </c>
      <c r="AF15" s="15">
        <v>8656.7999999999993</v>
      </c>
      <c r="AG15" s="15">
        <f>AC15+AD15+AF15</f>
        <v>24842.3</v>
      </c>
      <c r="AH15" s="15">
        <v>9499.7000000000007</v>
      </c>
      <c r="AI15" s="15">
        <f>AF15+AH15</f>
        <v>18156.5</v>
      </c>
      <c r="AJ15" s="58">
        <f>AC15+AD15+AF15+AH15</f>
        <v>34342</v>
      </c>
      <c r="AK15" s="15">
        <v>9105.7000000000007</v>
      </c>
      <c r="AL15" s="15">
        <v>8773.4</v>
      </c>
      <c r="AM15" s="15">
        <f>AK15+AL15</f>
        <v>17879.099999999999</v>
      </c>
      <c r="AN15" s="15">
        <v>8050.3</v>
      </c>
      <c r="AO15" s="15">
        <f>AK15+AL15+AN15</f>
        <v>25929.399999999998</v>
      </c>
      <c r="AP15" s="15">
        <v>7835.3</v>
      </c>
      <c r="AQ15" s="15">
        <f>AN15+AP15</f>
        <v>15885.6</v>
      </c>
      <c r="AR15" s="58">
        <f>AK15+AL15+AN15+AP15</f>
        <v>33764.699999999997</v>
      </c>
      <c r="AS15" s="15">
        <v>7958</v>
      </c>
      <c r="AT15" s="15">
        <v>7554.5</v>
      </c>
      <c r="AU15" s="15">
        <f>AS15+AT15</f>
        <v>15512.5</v>
      </c>
      <c r="AV15" s="15">
        <v>9312.2999999999993</v>
      </c>
      <c r="AW15" s="15">
        <f>AS15+AT15+AV15</f>
        <v>24824.799999999999</v>
      </c>
      <c r="AX15" s="79"/>
      <c r="AZ15" s="50"/>
      <c r="BA15" s="79"/>
      <c r="BB15" s="79"/>
      <c r="BD15" s="79"/>
      <c r="BF15" s="79"/>
      <c r="BH15" s="50"/>
      <c r="BI15" s="79"/>
      <c r="BJ15" s="79"/>
      <c r="BL15" s="79"/>
      <c r="BN15" s="79"/>
      <c r="BP15" s="50"/>
      <c r="BQ15" s="79"/>
      <c r="BR15" s="79"/>
      <c r="BT15" s="79"/>
      <c r="BV15" s="79"/>
      <c r="BX15" s="50"/>
      <c r="BY15" s="79"/>
      <c r="BZ15" s="79"/>
      <c r="CB15" s="79"/>
      <c r="CD15" s="79"/>
      <c r="CF15" s="50"/>
      <c r="CG15" s="79"/>
      <c r="CH15" s="79"/>
      <c r="CJ15" s="79"/>
      <c r="CL15" s="79"/>
      <c r="CN15" s="50"/>
      <c r="CO15" s="79"/>
      <c r="CP15" s="79"/>
      <c r="CR15" s="79"/>
      <c r="CT15" s="79"/>
      <c r="CV15" s="50"/>
      <c r="CW15" s="79"/>
      <c r="CX15" s="79"/>
      <c r="CZ15" s="79"/>
      <c r="DB15" s="79"/>
      <c r="DD15" s="50"/>
      <c r="DE15" s="79"/>
      <c r="DF15" s="79"/>
      <c r="DH15" s="79"/>
      <c r="DJ15" s="79"/>
      <c r="DL15" s="50"/>
      <c r="DM15" s="79"/>
      <c r="DN15" s="79"/>
      <c r="DP15" s="79"/>
      <c r="DR15" s="79"/>
      <c r="DT15" s="50"/>
    </row>
    <row r="16" spans="2:133" ht="14.4" x14ac:dyDescent="0.3">
      <c r="B16" s="10" t="s">
        <v>368</v>
      </c>
      <c r="C16" s="41"/>
      <c r="D16" s="41"/>
      <c r="E16" s="15"/>
      <c r="F16" s="15"/>
      <c r="G16" s="15"/>
      <c r="H16" s="15"/>
      <c r="I16" s="15"/>
      <c r="J16" s="15"/>
      <c r="K16" s="15"/>
      <c r="L16" s="58"/>
      <c r="M16" s="15">
        <v>4359.8</v>
      </c>
      <c r="N16" s="15">
        <v>4624.8</v>
      </c>
      <c r="O16" s="15">
        <f t="shared" ref="O16:O18" si="0">M16+N16</f>
        <v>8984.6</v>
      </c>
      <c r="P16" s="15">
        <v>4782.1000000000004</v>
      </c>
      <c r="Q16" s="15">
        <f t="shared" ref="Q16:Q18" si="1">M16+N16+P16</f>
        <v>13766.7</v>
      </c>
      <c r="R16" s="15">
        <v>3984.8</v>
      </c>
      <c r="S16" s="15">
        <f t="shared" ref="S16:S18" si="2">P16+R16</f>
        <v>8766.9000000000015</v>
      </c>
      <c r="T16" s="58">
        <f t="shared" ref="T16:T18" si="3">M16+N16+P16+R16</f>
        <v>17751.5</v>
      </c>
      <c r="U16" s="15">
        <v>4737.2</v>
      </c>
      <c r="V16" s="15">
        <v>2751.1</v>
      </c>
      <c r="W16" s="15">
        <f t="shared" ref="W16:W18" si="4">U16+V16</f>
        <v>7488.2999999999993</v>
      </c>
      <c r="X16" s="15">
        <v>3716.4</v>
      </c>
      <c r="Y16" s="15">
        <f t="shared" ref="Y16:Y18" si="5">U16+V16+X16</f>
        <v>11204.699999999999</v>
      </c>
      <c r="Z16" s="15">
        <v>5435.3</v>
      </c>
      <c r="AA16" s="15">
        <f t="shared" ref="AA16:AA18" si="6">X16+Z16</f>
        <v>9151.7000000000007</v>
      </c>
      <c r="AB16" s="58">
        <f t="shared" ref="AB16:AB18" si="7">U16+V16+X16+Z16</f>
        <v>16640</v>
      </c>
      <c r="AC16" s="15">
        <v>3528.1</v>
      </c>
      <c r="AD16" s="15">
        <v>2721.9</v>
      </c>
      <c r="AE16" s="15">
        <f t="shared" ref="AE16:AE18" si="8">AC16+AD16</f>
        <v>6250</v>
      </c>
      <c r="AF16" s="15">
        <v>4209.8</v>
      </c>
      <c r="AG16" s="15">
        <f t="shared" ref="AG16:AG18" si="9">AC16+AD16+AF16</f>
        <v>10459.799999999999</v>
      </c>
      <c r="AH16" s="15">
        <v>3756.1</v>
      </c>
      <c r="AI16" s="15">
        <f t="shared" ref="AI16:AI18" si="10">AF16+AH16</f>
        <v>7965.9</v>
      </c>
      <c r="AJ16" s="58">
        <f t="shared" ref="AJ16:AJ18" si="11">AC16+AD16+AF16+AH16</f>
        <v>14215.9</v>
      </c>
      <c r="AK16" s="15">
        <v>1641.8</v>
      </c>
      <c r="AL16" s="15">
        <v>2360.1</v>
      </c>
      <c r="AM16" s="15">
        <f t="shared" ref="AM16:AM18" si="12">AK16+AL16</f>
        <v>4001.8999999999996</v>
      </c>
      <c r="AN16" s="15">
        <v>3092.8</v>
      </c>
      <c r="AO16" s="15">
        <f t="shared" ref="AO16:AO18" si="13">AK16+AL16+AN16</f>
        <v>7094.7</v>
      </c>
      <c r="AP16" s="15">
        <v>4587.2</v>
      </c>
      <c r="AQ16" s="15">
        <f t="shared" ref="AQ16:AQ18" si="14">AN16+AP16</f>
        <v>7680</v>
      </c>
      <c r="AR16" s="58">
        <f t="shared" ref="AR16:AR18" si="15">AK16+AL16+AN16+AP16</f>
        <v>11681.9</v>
      </c>
      <c r="AS16" s="15">
        <v>4756</v>
      </c>
      <c r="AT16" s="15">
        <v>7133.1</v>
      </c>
      <c r="AU16" s="15">
        <f t="shared" ref="AU16:AU18" si="16">AS16+AT16</f>
        <v>11889.1</v>
      </c>
      <c r="AV16" s="15">
        <v>5362.5</v>
      </c>
      <c r="AW16" s="15">
        <f t="shared" ref="AW16:AW18" si="17">AS16+AT16+AV16</f>
        <v>17251.599999999999</v>
      </c>
      <c r="AX16" s="44"/>
      <c r="AZ16" s="50"/>
      <c r="BA16" s="44"/>
      <c r="BB16" s="44"/>
      <c r="BD16" s="44"/>
      <c r="BF16" s="44"/>
      <c r="BH16" s="50"/>
      <c r="BI16" s="44"/>
      <c r="BJ16" s="44"/>
      <c r="BL16" s="44"/>
      <c r="BN16" s="44"/>
      <c r="BP16" s="50"/>
      <c r="BQ16" s="44"/>
      <c r="BR16" s="44"/>
      <c r="BT16" s="44"/>
      <c r="BV16" s="44"/>
      <c r="BX16" s="50"/>
      <c r="BY16" s="44"/>
      <c r="BZ16" s="44"/>
      <c r="CB16" s="44"/>
      <c r="CD16" s="44"/>
      <c r="CF16" s="50"/>
      <c r="CG16" s="44"/>
      <c r="CH16" s="44"/>
      <c r="CJ16" s="44"/>
      <c r="CL16" s="44"/>
      <c r="CN16" s="50"/>
      <c r="CO16" s="44"/>
      <c r="CP16" s="44"/>
      <c r="CR16" s="44"/>
      <c r="CT16" s="44"/>
      <c r="CV16" s="50"/>
      <c r="CW16" s="44"/>
      <c r="CX16" s="44"/>
      <c r="CZ16" s="44"/>
      <c r="DB16" s="44"/>
      <c r="DD16" s="50"/>
      <c r="DE16" s="44"/>
      <c r="DF16" s="44"/>
      <c r="DH16" s="44"/>
      <c r="DJ16" s="44"/>
      <c r="DL16" s="50"/>
      <c r="DM16" s="44"/>
      <c r="DN16" s="44"/>
      <c r="DP16" s="44"/>
      <c r="DR16" s="44"/>
      <c r="DT16" s="50"/>
    </row>
    <row r="17" spans="2:124" s="40" customFormat="1" x14ac:dyDescent="0.25">
      <c r="B17" s="10" t="s">
        <v>369</v>
      </c>
      <c r="E17" s="15"/>
      <c r="F17" s="15"/>
      <c r="G17" s="15"/>
      <c r="H17" s="15"/>
      <c r="I17" s="15"/>
      <c r="J17" s="15"/>
      <c r="K17" s="15"/>
      <c r="L17" s="58"/>
      <c r="M17" s="15">
        <v>482.8</v>
      </c>
      <c r="N17" s="15">
        <v>577.5</v>
      </c>
      <c r="O17" s="15">
        <f t="shared" si="0"/>
        <v>1060.3</v>
      </c>
      <c r="P17" s="15">
        <v>744.3</v>
      </c>
      <c r="Q17" s="15">
        <f t="shared" si="1"/>
        <v>1804.6</v>
      </c>
      <c r="R17" s="15">
        <v>620.79999999999995</v>
      </c>
      <c r="S17" s="15">
        <f t="shared" si="2"/>
        <v>1365.1</v>
      </c>
      <c r="T17" s="58">
        <f t="shared" si="3"/>
        <v>2425.3999999999996</v>
      </c>
      <c r="U17" s="15">
        <v>45.6</v>
      </c>
      <c r="V17" s="15">
        <v>117</v>
      </c>
      <c r="W17" s="15">
        <f t="shared" si="4"/>
        <v>162.6</v>
      </c>
      <c r="X17" s="15">
        <v>40.4</v>
      </c>
      <c r="Y17" s="15">
        <f t="shared" si="5"/>
        <v>203</v>
      </c>
      <c r="Z17" s="15">
        <v>131.19999999999999</v>
      </c>
      <c r="AA17" s="15">
        <f t="shared" si="6"/>
        <v>171.6</v>
      </c>
      <c r="AB17" s="58">
        <f t="shared" si="7"/>
        <v>334.2</v>
      </c>
      <c r="AC17" s="15">
        <v>176.7</v>
      </c>
      <c r="AD17" s="15">
        <v>122.6</v>
      </c>
      <c r="AE17" s="15">
        <f t="shared" si="8"/>
        <v>299.29999999999995</v>
      </c>
      <c r="AF17" s="15">
        <v>134.80000000000001</v>
      </c>
      <c r="AG17" s="15">
        <f t="shared" si="9"/>
        <v>434.09999999999997</v>
      </c>
      <c r="AH17" s="15">
        <v>189.9</v>
      </c>
      <c r="AI17" s="15">
        <f t="shared" si="10"/>
        <v>324.70000000000005</v>
      </c>
      <c r="AJ17" s="58">
        <f t="shared" si="11"/>
        <v>624</v>
      </c>
      <c r="AK17" s="15">
        <v>131.6</v>
      </c>
      <c r="AL17" s="15">
        <v>89.6</v>
      </c>
      <c r="AM17" s="15">
        <f t="shared" si="12"/>
        <v>221.2</v>
      </c>
      <c r="AN17" s="15">
        <v>151.69999999999999</v>
      </c>
      <c r="AO17" s="15">
        <f t="shared" si="13"/>
        <v>372.9</v>
      </c>
      <c r="AP17" s="15">
        <v>227.1</v>
      </c>
      <c r="AQ17" s="15">
        <f t="shared" si="14"/>
        <v>378.79999999999995</v>
      </c>
      <c r="AR17" s="58">
        <f t="shared" si="15"/>
        <v>600</v>
      </c>
      <c r="AS17" s="15">
        <v>172.4</v>
      </c>
      <c r="AT17" s="15">
        <v>155.4</v>
      </c>
      <c r="AU17" s="15">
        <f t="shared" si="16"/>
        <v>327.8</v>
      </c>
      <c r="AV17" s="15">
        <v>147</v>
      </c>
      <c r="AW17" s="15">
        <f t="shared" si="17"/>
        <v>474.8</v>
      </c>
      <c r="AX17" s="47"/>
      <c r="AY17" s="16"/>
      <c r="AZ17" s="62"/>
      <c r="BA17" s="47"/>
      <c r="BB17" s="47"/>
      <c r="BC17" s="16"/>
      <c r="BD17" s="47"/>
      <c r="BE17" s="16"/>
      <c r="BF17" s="47"/>
      <c r="BG17" s="16"/>
      <c r="BH17" s="62"/>
      <c r="BI17" s="47"/>
      <c r="BJ17" s="47"/>
      <c r="BK17" s="16"/>
      <c r="BL17" s="47"/>
      <c r="BM17" s="16"/>
      <c r="BN17" s="47"/>
      <c r="BO17" s="16"/>
      <c r="BP17" s="62"/>
      <c r="BQ17" s="47"/>
      <c r="BR17" s="47"/>
      <c r="BS17" s="16"/>
      <c r="BT17" s="47"/>
      <c r="BU17" s="16"/>
      <c r="BV17" s="47"/>
      <c r="BW17" s="16"/>
      <c r="BX17" s="62"/>
      <c r="BY17" s="47"/>
      <c r="BZ17" s="47"/>
      <c r="CA17" s="16"/>
      <c r="CB17" s="47"/>
      <c r="CC17" s="16"/>
      <c r="CD17" s="47"/>
      <c r="CE17" s="16"/>
      <c r="CF17" s="62"/>
      <c r="CG17" s="47"/>
      <c r="CH17" s="47"/>
      <c r="CI17" s="16"/>
      <c r="CJ17" s="47"/>
      <c r="CK17" s="16"/>
      <c r="CL17" s="47"/>
      <c r="CM17" s="16"/>
      <c r="CN17" s="62"/>
      <c r="CO17" s="47"/>
      <c r="CP17" s="47"/>
      <c r="CQ17" s="16"/>
      <c r="CR17" s="47"/>
      <c r="CS17" s="16"/>
      <c r="CT17" s="47"/>
      <c r="CU17" s="16"/>
      <c r="CV17" s="62"/>
      <c r="CW17" s="47"/>
      <c r="CX17" s="47"/>
      <c r="CY17" s="16"/>
      <c r="CZ17" s="47"/>
      <c r="DA17" s="16"/>
      <c r="DB17" s="47"/>
      <c r="DC17" s="16"/>
      <c r="DD17" s="62"/>
      <c r="DE17" s="47"/>
      <c r="DF17" s="47"/>
      <c r="DG17" s="16"/>
      <c r="DH17" s="47"/>
      <c r="DI17" s="16"/>
      <c r="DJ17" s="47"/>
      <c r="DK17" s="16"/>
      <c r="DL17" s="62"/>
      <c r="DM17" s="47"/>
      <c r="DN17" s="47"/>
      <c r="DO17" s="16"/>
      <c r="DP17" s="47"/>
      <c r="DQ17" s="16"/>
      <c r="DR17" s="47"/>
      <c r="DS17" s="16"/>
      <c r="DT17" s="62"/>
    </row>
    <row r="18" spans="2:124" ht="14.4" x14ac:dyDescent="0.3">
      <c r="B18" s="10" t="s">
        <v>370</v>
      </c>
      <c r="C18" s="12"/>
      <c r="D18" s="12"/>
      <c r="E18" s="15"/>
      <c r="F18" s="15"/>
      <c r="G18" s="15"/>
      <c r="H18" s="15"/>
      <c r="I18" s="15"/>
      <c r="J18" s="15"/>
      <c r="K18" s="15"/>
      <c r="L18" s="58"/>
      <c r="M18" s="15">
        <v>25.2</v>
      </c>
      <c r="N18" s="15">
        <v>27.8</v>
      </c>
      <c r="O18" s="15">
        <f t="shared" si="0"/>
        <v>53</v>
      </c>
      <c r="P18" s="15">
        <v>16.2</v>
      </c>
      <c r="Q18" s="15">
        <f t="shared" si="1"/>
        <v>69.2</v>
      </c>
      <c r="R18" s="15">
        <v>16.600000000000001</v>
      </c>
      <c r="S18" s="15">
        <f t="shared" si="2"/>
        <v>32.799999999999997</v>
      </c>
      <c r="T18" s="58">
        <f t="shared" si="3"/>
        <v>85.800000000000011</v>
      </c>
      <c r="U18" s="15">
        <v>28.6</v>
      </c>
      <c r="V18" s="15">
        <v>22.7</v>
      </c>
      <c r="W18" s="15">
        <f t="shared" si="4"/>
        <v>51.3</v>
      </c>
      <c r="X18" s="15">
        <v>14.9</v>
      </c>
      <c r="Y18" s="15">
        <f t="shared" si="5"/>
        <v>66.2</v>
      </c>
      <c r="Z18" s="15">
        <v>19.5</v>
      </c>
      <c r="AA18" s="15">
        <f t="shared" si="6"/>
        <v>34.4</v>
      </c>
      <c r="AB18" s="58">
        <f t="shared" si="7"/>
        <v>85.7</v>
      </c>
      <c r="AC18" s="15">
        <v>24.8</v>
      </c>
      <c r="AD18" s="15">
        <v>25.5</v>
      </c>
      <c r="AE18" s="15">
        <f t="shared" si="8"/>
        <v>50.3</v>
      </c>
      <c r="AF18" s="15">
        <v>16.100000000000001</v>
      </c>
      <c r="AG18" s="15">
        <f t="shared" si="9"/>
        <v>66.400000000000006</v>
      </c>
      <c r="AH18" s="15">
        <v>18.7</v>
      </c>
      <c r="AI18" s="15">
        <f t="shared" si="10"/>
        <v>34.799999999999997</v>
      </c>
      <c r="AJ18" s="58">
        <f t="shared" si="11"/>
        <v>85.100000000000009</v>
      </c>
      <c r="AK18" s="15">
        <v>25.3</v>
      </c>
      <c r="AL18" s="15">
        <v>23.3</v>
      </c>
      <c r="AM18" s="15">
        <f t="shared" si="12"/>
        <v>48.6</v>
      </c>
      <c r="AN18" s="15">
        <v>14</v>
      </c>
      <c r="AO18" s="15">
        <f t="shared" si="13"/>
        <v>62.6</v>
      </c>
      <c r="AP18" s="15">
        <v>16.600000000000001</v>
      </c>
      <c r="AQ18" s="15">
        <f t="shared" si="14"/>
        <v>30.6</v>
      </c>
      <c r="AR18" s="58">
        <f t="shared" si="15"/>
        <v>79.2</v>
      </c>
      <c r="AS18" s="15">
        <v>25.9</v>
      </c>
      <c r="AT18" s="15">
        <v>23.9</v>
      </c>
      <c r="AU18" s="15">
        <f t="shared" si="16"/>
        <v>49.8</v>
      </c>
      <c r="AV18" s="15">
        <v>19.899999999999999</v>
      </c>
      <c r="AW18" s="15">
        <f t="shared" si="17"/>
        <v>69.699999999999989</v>
      </c>
      <c r="AX18" s="46"/>
      <c r="AY18" s="12"/>
      <c r="AZ18" s="63"/>
      <c r="BA18" s="46"/>
      <c r="BB18" s="46"/>
      <c r="BC18" s="12"/>
      <c r="BD18" s="46"/>
      <c r="BE18" s="12"/>
      <c r="BF18" s="46"/>
      <c r="BG18" s="12"/>
      <c r="BH18" s="63"/>
      <c r="BI18" s="46"/>
      <c r="BJ18" s="46"/>
      <c r="BK18" s="12"/>
      <c r="BL18" s="46"/>
      <c r="BM18" s="12"/>
      <c r="BN18" s="46"/>
      <c r="BO18" s="12"/>
      <c r="BP18" s="63"/>
      <c r="BQ18" s="46"/>
      <c r="BR18" s="46"/>
      <c r="BS18" s="12"/>
      <c r="BT18" s="46"/>
      <c r="BU18" s="12"/>
      <c r="BV18" s="46"/>
      <c r="BW18" s="12"/>
      <c r="BX18" s="63"/>
      <c r="BY18" s="46"/>
      <c r="BZ18" s="46"/>
      <c r="CA18" s="12"/>
      <c r="CB18" s="46"/>
      <c r="CC18" s="12"/>
      <c r="CD18" s="46"/>
      <c r="CE18" s="12"/>
      <c r="CF18" s="63"/>
      <c r="CG18" s="46"/>
      <c r="CH18" s="46"/>
      <c r="CI18" s="12"/>
      <c r="CJ18" s="46"/>
      <c r="CK18" s="12"/>
      <c r="CL18" s="46"/>
      <c r="CM18" s="12"/>
      <c r="CN18" s="63"/>
      <c r="CO18" s="46"/>
      <c r="CP18" s="46"/>
      <c r="CQ18" s="12"/>
      <c r="CR18" s="46"/>
      <c r="CS18" s="12"/>
      <c r="CT18" s="46"/>
      <c r="CU18" s="12"/>
      <c r="CV18" s="63"/>
      <c r="CW18" s="46"/>
      <c r="CX18" s="46"/>
      <c r="CY18" s="12"/>
      <c r="CZ18" s="46"/>
      <c r="DA18" s="12"/>
      <c r="DB18" s="46"/>
      <c r="DC18" s="12"/>
      <c r="DD18" s="63"/>
      <c r="DE18" s="46"/>
      <c r="DF18" s="46"/>
      <c r="DG18" s="12"/>
      <c r="DH18" s="46"/>
      <c r="DI18" s="12"/>
      <c r="DJ18" s="46"/>
      <c r="DK18" s="12"/>
      <c r="DL18" s="63"/>
      <c r="DM18" s="46"/>
      <c r="DN18" s="46"/>
      <c r="DO18" s="12"/>
      <c r="DP18" s="46"/>
      <c r="DQ18" s="12"/>
      <c r="DR18" s="46"/>
      <c r="DS18" s="12"/>
      <c r="DT18" s="63"/>
    </row>
    <row r="19" spans="2:124" s="40" customFormat="1" x14ac:dyDescent="0.25">
      <c r="B19" s="40" t="s">
        <v>371</v>
      </c>
      <c r="E19" s="16"/>
      <c r="F19" s="16"/>
      <c r="G19" s="16"/>
      <c r="H19" s="16"/>
      <c r="I19" s="16"/>
      <c r="J19" s="16"/>
      <c r="K19" s="16"/>
      <c r="L19" s="16"/>
      <c r="M19" s="16">
        <f t="shared" ref="M19:AW19" si="18">M15+M16+M17+M18</f>
        <v>10250</v>
      </c>
      <c r="N19" s="16">
        <f t="shared" si="18"/>
        <v>11518.2</v>
      </c>
      <c r="O19" s="16">
        <f t="shared" si="18"/>
        <v>21768.2</v>
      </c>
      <c r="P19" s="16">
        <f t="shared" si="18"/>
        <v>12380</v>
      </c>
      <c r="Q19" s="16">
        <f t="shared" si="18"/>
        <v>34148.199999999997</v>
      </c>
      <c r="R19" s="16">
        <f t="shared" si="18"/>
        <v>12554.9</v>
      </c>
      <c r="S19" s="16">
        <f t="shared" si="18"/>
        <v>24934.899999999998</v>
      </c>
      <c r="T19" s="16">
        <f t="shared" si="18"/>
        <v>46703.1</v>
      </c>
      <c r="U19" s="16">
        <f t="shared" si="18"/>
        <v>12728.6</v>
      </c>
      <c r="V19" s="16">
        <f t="shared" si="18"/>
        <v>10777.7</v>
      </c>
      <c r="W19" s="16">
        <f t="shared" si="18"/>
        <v>23506.299999999996</v>
      </c>
      <c r="X19" s="16">
        <f t="shared" si="18"/>
        <v>11298.599999999999</v>
      </c>
      <c r="Y19" s="16">
        <f t="shared" si="18"/>
        <v>34804.899999999994</v>
      </c>
      <c r="Z19" s="16">
        <f t="shared" si="18"/>
        <v>14285</v>
      </c>
      <c r="AA19" s="16">
        <f t="shared" si="18"/>
        <v>25583.599999999999</v>
      </c>
      <c r="AB19" s="16">
        <f t="shared" si="18"/>
        <v>49089.899999999994</v>
      </c>
      <c r="AC19" s="16">
        <f t="shared" si="18"/>
        <v>11629.9</v>
      </c>
      <c r="AD19" s="16">
        <f t="shared" si="18"/>
        <v>11155.2</v>
      </c>
      <c r="AE19" s="16">
        <f t="shared" si="18"/>
        <v>22785.1</v>
      </c>
      <c r="AF19" s="16">
        <f t="shared" si="18"/>
        <v>13017.499999999998</v>
      </c>
      <c r="AG19" s="16">
        <f t="shared" si="18"/>
        <v>35802.6</v>
      </c>
      <c r="AH19" s="16">
        <f t="shared" si="18"/>
        <v>13464.400000000001</v>
      </c>
      <c r="AI19" s="16">
        <f t="shared" si="18"/>
        <v>26481.9</v>
      </c>
      <c r="AJ19" s="16">
        <f t="shared" si="18"/>
        <v>49267</v>
      </c>
      <c r="AK19" s="16">
        <f t="shared" si="18"/>
        <v>10904.4</v>
      </c>
      <c r="AL19" s="16">
        <f t="shared" si="18"/>
        <v>11246.4</v>
      </c>
      <c r="AM19" s="16">
        <f t="shared" si="18"/>
        <v>22150.799999999999</v>
      </c>
      <c r="AN19" s="16">
        <f t="shared" si="18"/>
        <v>11308.800000000001</v>
      </c>
      <c r="AO19" s="16">
        <f t="shared" si="18"/>
        <v>33459.599999999999</v>
      </c>
      <c r="AP19" s="16">
        <f t="shared" si="18"/>
        <v>12666.2</v>
      </c>
      <c r="AQ19" s="16">
        <f t="shared" si="18"/>
        <v>23974.999999999996</v>
      </c>
      <c r="AR19" s="16">
        <f t="shared" si="18"/>
        <v>46125.799999999996</v>
      </c>
      <c r="AS19" s="16">
        <f t="shared" si="18"/>
        <v>12912.3</v>
      </c>
      <c r="AT19" s="16">
        <f t="shared" si="18"/>
        <v>14866.9</v>
      </c>
      <c r="AU19" s="16">
        <f t="shared" si="18"/>
        <v>27779.199999999997</v>
      </c>
      <c r="AV19" s="16">
        <f t="shared" si="18"/>
        <v>14841.699999999999</v>
      </c>
      <c r="AW19" s="16">
        <f t="shared" si="18"/>
        <v>42620.899999999994</v>
      </c>
      <c r="AX19" s="47"/>
      <c r="AY19" s="16"/>
      <c r="AZ19" s="62"/>
      <c r="BA19" s="47"/>
      <c r="BB19" s="47"/>
      <c r="BC19" s="16"/>
      <c r="BD19" s="47"/>
      <c r="BE19" s="16"/>
      <c r="BF19" s="47"/>
      <c r="BG19" s="16"/>
      <c r="BH19" s="62"/>
      <c r="BI19" s="47"/>
      <c r="BJ19" s="47"/>
      <c r="BK19" s="16"/>
      <c r="BL19" s="47"/>
      <c r="BM19" s="16"/>
      <c r="BN19" s="47"/>
      <c r="BO19" s="16"/>
      <c r="BP19" s="62"/>
      <c r="BQ19" s="47"/>
      <c r="BR19" s="47"/>
      <c r="BS19" s="16"/>
      <c r="BT19" s="47"/>
      <c r="BU19" s="16"/>
      <c r="BV19" s="47"/>
      <c r="BW19" s="16"/>
      <c r="BX19" s="62"/>
      <c r="BY19" s="47"/>
      <c r="BZ19" s="47"/>
      <c r="CA19" s="16"/>
      <c r="CB19" s="47"/>
      <c r="CC19" s="16"/>
      <c r="CD19" s="47"/>
      <c r="CE19" s="16"/>
      <c r="CF19" s="62"/>
      <c r="CG19" s="47"/>
      <c r="CH19" s="47"/>
      <c r="CI19" s="16"/>
      <c r="CJ19" s="47"/>
      <c r="CK19" s="16"/>
      <c r="CL19" s="47"/>
      <c r="CM19" s="16"/>
      <c r="CN19" s="62"/>
      <c r="CO19" s="47"/>
      <c r="CP19" s="47"/>
      <c r="CQ19" s="16"/>
      <c r="CR19" s="47"/>
      <c r="CS19" s="16"/>
      <c r="CT19" s="47"/>
      <c r="CU19" s="16"/>
      <c r="CV19" s="62"/>
      <c r="CW19" s="47"/>
      <c r="CX19" s="47"/>
      <c r="CY19" s="16"/>
      <c r="CZ19" s="47"/>
      <c r="DA19" s="16"/>
      <c r="DB19" s="47"/>
      <c r="DC19" s="16"/>
      <c r="DD19" s="62"/>
      <c r="DE19" s="47"/>
      <c r="DF19" s="47"/>
      <c r="DG19" s="16"/>
      <c r="DH19" s="47"/>
      <c r="DI19" s="16"/>
      <c r="DJ19" s="47"/>
      <c r="DK19" s="16"/>
      <c r="DL19" s="62"/>
      <c r="DM19" s="47"/>
      <c r="DN19" s="47"/>
      <c r="DO19" s="16"/>
      <c r="DP19" s="47"/>
      <c r="DQ19" s="16"/>
      <c r="DR19" s="47"/>
      <c r="DS19" s="16"/>
      <c r="DT19" s="62"/>
    </row>
    <row r="20" spans="2:124" ht="14.4" x14ac:dyDescent="0.3">
      <c r="B20" s="40" t="s">
        <v>372</v>
      </c>
      <c r="C20" s="12"/>
      <c r="D20" s="12"/>
      <c r="E20" s="90"/>
      <c r="F20" s="90"/>
      <c r="G20" s="15"/>
      <c r="H20" s="90"/>
      <c r="I20" s="15"/>
      <c r="J20" s="90"/>
      <c r="K20" s="15"/>
      <c r="L20" s="58"/>
      <c r="M20" s="90"/>
      <c r="N20" s="90"/>
      <c r="O20" s="15"/>
      <c r="P20" s="90"/>
      <c r="Q20" s="15"/>
      <c r="R20" s="90"/>
      <c r="S20" s="15"/>
      <c r="T20" s="58"/>
      <c r="U20" s="90"/>
      <c r="V20" s="90"/>
      <c r="W20" s="15"/>
      <c r="X20" s="90"/>
      <c r="Y20" s="15"/>
      <c r="Z20" s="90"/>
      <c r="AA20" s="15"/>
      <c r="AB20" s="58"/>
      <c r="AC20" s="90"/>
      <c r="AD20" s="90"/>
      <c r="AE20" s="15"/>
      <c r="AF20" s="90"/>
      <c r="AG20" s="15"/>
      <c r="AH20" s="90"/>
      <c r="AI20" s="15"/>
      <c r="AJ20" s="58"/>
      <c r="AK20" s="90"/>
      <c r="AL20" s="90"/>
      <c r="AM20" s="15"/>
      <c r="AN20" s="90"/>
      <c r="AO20" s="15"/>
      <c r="AP20" s="90"/>
      <c r="AQ20" s="15"/>
      <c r="AR20" s="58"/>
      <c r="AS20" s="90"/>
      <c r="AT20" s="90"/>
      <c r="AU20" s="15"/>
      <c r="AV20" s="90"/>
      <c r="AW20" s="15"/>
      <c r="AX20" s="43"/>
      <c r="AY20" s="46"/>
      <c r="AZ20" s="52"/>
      <c r="BA20" s="43"/>
      <c r="BB20" s="43"/>
      <c r="BC20" s="46"/>
      <c r="BD20" s="43"/>
      <c r="BE20" s="46"/>
      <c r="BF20" s="43"/>
      <c r="BG20" s="46"/>
      <c r="BH20" s="52"/>
      <c r="BI20" s="43"/>
      <c r="BJ20" s="43"/>
      <c r="BK20" s="46"/>
      <c r="BL20" s="43"/>
      <c r="BM20" s="46"/>
      <c r="BN20" s="43"/>
      <c r="BO20" s="46"/>
      <c r="BP20" s="52"/>
      <c r="BQ20" s="43"/>
      <c r="BR20" s="43"/>
      <c r="BS20" s="46"/>
      <c r="BT20" s="43"/>
      <c r="BU20" s="46"/>
      <c r="BV20" s="43"/>
      <c r="BW20" s="46"/>
      <c r="BX20" s="52"/>
      <c r="BY20" s="43"/>
      <c r="BZ20" s="43"/>
      <c r="CA20" s="46"/>
      <c r="CB20" s="43"/>
      <c r="CC20" s="46"/>
      <c r="CD20" s="43"/>
      <c r="CE20" s="46"/>
      <c r="CF20" s="52"/>
      <c r="CG20" s="43"/>
      <c r="CH20" s="43"/>
      <c r="CI20" s="46"/>
      <c r="CJ20" s="43"/>
      <c r="CK20" s="46"/>
      <c r="CL20" s="43"/>
      <c r="CM20" s="46"/>
      <c r="CN20" s="52"/>
      <c r="CO20" s="43"/>
      <c r="CP20" s="43"/>
      <c r="CQ20" s="46"/>
      <c r="CR20" s="43"/>
      <c r="CS20" s="46"/>
      <c r="CT20" s="43"/>
      <c r="CU20" s="46"/>
      <c r="CV20" s="52"/>
      <c r="CW20" s="43"/>
      <c r="CX20" s="43"/>
      <c r="CY20" s="46"/>
      <c r="CZ20" s="43"/>
      <c r="DA20" s="46"/>
      <c r="DB20" s="43"/>
      <c r="DC20" s="46"/>
      <c r="DD20" s="52"/>
      <c r="DE20" s="43"/>
      <c r="DF20" s="43"/>
      <c r="DG20" s="46"/>
      <c r="DH20" s="43"/>
      <c r="DI20" s="46"/>
      <c r="DJ20" s="43"/>
      <c r="DK20" s="46"/>
      <c r="DL20" s="52"/>
      <c r="DM20" s="43"/>
      <c r="DN20" s="43"/>
      <c r="DO20" s="46"/>
      <c r="DP20" s="43"/>
      <c r="DQ20" s="46"/>
      <c r="DR20" s="43"/>
      <c r="DS20" s="46"/>
      <c r="DT20" s="52"/>
    </row>
    <row r="21" spans="2:124" x14ac:dyDescent="0.25">
      <c r="B21" s="10" t="s">
        <v>373</v>
      </c>
      <c r="E21" s="15"/>
      <c r="F21" s="15"/>
      <c r="G21" s="15"/>
      <c r="H21" s="15"/>
      <c r="I21" s="15"/>
      <c r="J21" s="15"/>
      <c r="K21" s="15"/>
      <c r="L21" s="58"/>
      <c r="M21" s="15"/>
      <c r="N21" s="15"/>
      <c r="O21" s="15"/>
      <c r="P21" s="15"/>
      <c r="Q21" s="15"/>
      <c r="R21" s="15"/>
      <c r="S21" s="15"/>
      <c r="T21" s="58"/>
      <c r="U21" s="15"/>
      <c r="V21" s="15"/>
      <c r="W21" s="15"/>
      <c r="X21" s="15"/>
      <c r="Y21" s="15"/>
      <c r="Z21" s="15"/>
      <c r="AA21" s="15"/>
      <c r="AB21" s="58"/>
      <c r="AC21" s="15"/>
      <c r="AD21" s="15"/>
      <c r="AE21" s="15"/>
      <c r="AF21" s="15"/>
      <c r="AG21" s="15"/>
      <c r="AH21" s="15"/>
      <c r="AI21" s="15"/>
      <c r="AJ21" s="58"/>
      <c r="AK21" s="15"/>
      <c r="AL21" s="15"/>
      <c r="AM21" s="15"/>
      <c r="AN21" s="15"/>
      <c r="AO21" s="15"/>
      <c r="AP21" s="15"/>
      <c r="AQ21" s="15"/>
      <c r="AR21" s="58"/>
      <c r="AS21" s="15"/>
      <c r="AT21" s="15"/>
      <c r="AU21" s="15"/>
      <c r="AV21" s="15"/>
      <c r="AW21" s="15"/>
      <c r="AX21" s="48"/>
      <c r="AY21" s="15"/>
      <c r="AZ21" s="58"/>
      <c r="BA21" s="48"/>
      <c r="BB21" s="48"/>
      <c r="BC21" s="15"/>
      <c r="BD21" s="48"/>
      <c r="BE21" s="15"/>
      <c r="BF21" s="48"/>
      <c r="BG21" s="15"/>
      <c r="BH21" s="58"/>
      <c r="BI21" s="48"/>
      <c r="BJ21" s="48"/>
      <c r="BK21" s="15"/>
      <c r="BL21" s="48"/>
      <c r="BM21" s="15"/>
      <c r="BN21" s="48"/>
      <c r="BO21" s="15"/>
      <c r="BP21" s="58"/>
      <c r="BQ21" s="48"/>
      <c r="BR21" s="48"/>
      <c r="BS21" s="15"/>
      <c r="BT21" s="48"/>
      <c r="BU21" s="15"/>
      <c r="BV21" s="48"/>
      <c r="BW21" s="15"/>
      <c r="BX21" s="58"/>
      <c r="BY21" s="48"/>
      <c r="BZ21" s="48"/>
      <c r="CA21" s="15"/>
      <c r="CB21" s="48"/>
      <c r="CC21" s="15"/>
      <c r="CD21" s="48"/>
      <c r="CE21" s="15"/>
      <c r="CF21" s="58"/>
      <c r="CG21" s="48"/>
      <c r="CH21" s="48"/>
      <c r="CI21" s="15"/>
      <c r="CJ21" s="48"/>
      <c r="CK21" s="15"/>
      <c r="CL21" s="48"/>
      <c r="CM21" s="15"/>
      <c r="CN21" s="58"/>
      <c r="CO21" s="48"/>
      <c r="CP21" s="48"/>
      <c r="CQ21" s="15"/>
      <c r="CR21" s="48"/>
      <c r="CS21" s="15"/>
      <c r="CT21" s="48"/>
      <c r="CU21" s="15"/>
      <c r="CV21" s="58"/>
      <c r="CW21" s="48"/>
      <c r="CX21" s="48"/>
      <c r="CY21" s="15"/>
      <c r="CZ21" s="48"/>
      <c r="DA21" s="15"/>
      <c r="DB21" s="48"/>
      <c r="DC21" s="15"/>
      <c r="DD21" s="58"/>
      <c r="DE21" s="48"/>
      <c r="DF21" s="48"/>
      <c r="DG21" s="15"/>
      <c r="DH21" s="48"/>
      <c r="DI21" s="15"/>
      <c r="DJ21" s="48"/>
      <c r="DK21" s="15"/>
      <c r="DL21" s="58"/>
      <c r="DM21" s="48"/>
      <c r="DN21" s="48"/>
      <c r="DO21" s="15"/>
      <c r="DP21" s="48"/>
      <c r="DQ21" s="15"/>
      <c r="DR21" s="48"/>
      <c r="DS21" s="15"/>
      <c r="DT21" s="58"/>
    </row>
    <row r="22" spans="2:124" s="40" customFormat="1" x14ac:dyDescent="0.25">
      <c r="B22" s="10" t="s">
        <v>367</v>
      </c>
      <c r="C22" s="60"/>
      <c r="D22" s="60"/>
      <c r="E22" s="90"/>
      <c r="F22" s="90"/>
      <c r="G22" s="15"/>
      <c r="H22" s="90"/>
      <c r="I22" s="15"/>
      <c r="J22" s="90"/>
      <c r="K22" s="15"/>
      <c r="L22" s="58"/>
      <c r="M22" s="90">
        <v>1100.3</v>
      </c>
      <c r="N22" s="90">
        <v>1268.0999999999999</v>
      </c>
      <c r="O22" s="15">
        <f t="shared" ref="O22:O25" si="19">M22+N22</f>
        <v>2368.3999999999996</v>
      </c>
      <c r="P22" s="90">
        <v>1243.5999999999999</v>
      </c>
      <c r="Q22" s="15">
        <f t="shared" ref="Q22:Q25" si="20">M22+N22+P22</f>
        <v>3611.9999999999995</v>
      </c>
      <c r="R22" s="90">
        <v>1881.5</v>
      </c>
      <c r="S22" s="15">
        <f t="shared" ref="S22:S25" si="21">P22+R22</f>
        <v>3125.1</v>
      </c>
      <c r="T22" s="58">
        <f>M22+N22+P22+R22</f>
        <v>5493.5</v>
      </c>
      <c r="U22" s="90">
        <v>1173</v>
      </c>
      <c r="V22" s="90">
        <v>986.4</v>
      </c>
      <c r="W22" s="15">
        <f t="shared" ref="W22:W25" si="22">U22+V22</f>
        <v>2159.4</v>
      </c>
      <c r="X22" s="90">
        <v>1207.0999999999999</v>
      </c>
      <c r="Y22" s="15">
        <f t="shared" ref="Y22:Y25" si="23">U22+V22+X22</f>
        <v>3366.5</v>
      </c>
      <c r="Z22" s="90">
        <v>1010.2</v>
      </c>
      <c r="AA22" s="15">
        <f t="shared" ref="AA22:AA25" si="24">X22+Z22</f>
        <v>2217.3000000000002</v>
      </c>
      <c r="AB22" s="58">
        <f>U22+V22+X22+Z22</f>
        <v>4376.7</v>
      </c>
      <c r="AC22" s="90">
        <v>1003.1</v>
      </c>
      <c r="AD22" s="90">
        <v>1106.5</v>
      </c>
      <c r="AE22" s="15">
        <f t="shared" ref="AE22:AE25" si="25">AC22+AD22</f>
        <v>2109.6</v>
      </c>
      <c r="AF22" s="90">
        <v>1099.4000000000001</v>
      </c>
      <c r="AG22" s="15">
        <f t="shared" ref="AG22:AG25" si="26">AC22+AD22+AF22</f>
        <v>3209</v>
      </c>
      <c r="AH22" s="90">
        <v>927.6</v>
      </c>
      <c r="AI22" s="15">
        <f t="shared" ref="AI22:AI25" si="27">AF22+AH22</f>
        <v>2027</v>
      </c>
      <c r="AJ22" s="58">
        <f>AC22+AD22+AF22+AH22</f>
        <v>4136.6000000000004</v>
      </c>
      <c r="AK22" s="90">
        <v>927</v>
      </c>
      <c r="AL22" s="90">
        <v>790</v>
      </c>
      <c r="AM22" s="15">
        <f t="shared" ref="AM22:AM29" si="28">AK22+AL22</f>
        <v>1717</v>
      </c>
      <c r="AN22" s="90">
        <v>1028.9000000000001</v>
      </c>
      <c r="AO22" s="15">
        <f t="shared" ref="AO22:AO29" si="29">AK22+AL22+AN22</f>
        <v>2745.9</v>
      </c>
      <c r="AP22" s="90">
        <v>436.1</v>
      </c>
      <c r="AQ22" s="15">
        <f t="shared" ref="AQ22:AQ29" si="30">AN22+AP22</f>
        <v>1465</v>
      </c>
      <c r="AR22" s="58">
        <f>AK22+AL22+AN22+AP22</f>
        <v>3182</v>
      </c>
      <c r="AS22" s="90">
        <v>416</v>
      </c>
      <c r="AT22" s="90">
        <v>91.5</v>
      </c>
      <c r="AU22" s="15">
        <f t="shared" ref="AU22:AU29" si="31">AS22+AT22</f>
        <v>507.5</v>
      </c>
      <c r="AV22" s="90">
        <v>591.5</v>
      </c>
      <c r="AW22" s="15">
        <f t="shared" ref="AW22:AW29" si="32">AS22+AT22+AV22</f>
        <v>1099</v>
      </c>
      <c r="AX22" s="140"/>
      <c r="AY22" s="137"/>
      <c r="AZ22" s="138"/>
      <c r="BA22" s="140"/>
      <c r="BB22" s="140"/>
      <c r="BC22" s="137"/>
      <c r="BD22" s="140"/>
      <c r="BE22" s="137"/>
      <c r="BF22" s="140"/>
      <c r="BG22" s="137"/>
      <c r="BH22" s="138"/>
      <c r="BI22" s="140"/>
      <c r="BJ22" s="140"/>
      <c r="BK22" s="137"/>
      <c r="BL22" s="140"/>
      <c r="BM22" s="137"/>
      <c r="BN22" s="140"/>
      <c r="BO22" s="137"/>
      <c r="BP22" s="138"/>
      <c r="BQ22" s="140"/>
      <c r="BR22" s="140"/>
      <c r="BS22" s="137"/>
      <c r="BT22" s="140"/>
      <c r="BU22" s="137"/>
      <c r="BV22" s="140"/>
      <c r="BW22" s="137"/>
      <c r="BX22" s="138"/>
      <c r="BY22" s="140"/>
      <c r="BZ22" s="140"/>
      <c r="CA22" s="137"/>
      <c r="CB22" s="140"/>
      <c r="CC22" s="137"/>
      <c r="CD22" s="140"/>
      <c r="CE22" s="137"/>
      <c r="CF22" s="138"/>
      <c r="CG22" s="140"/>
      <c r="CH22" s="140"/>
      <c r="CI22" s="137"/>
      <c r="CJ22" s="140"/>
      <c r="CK22" s="137"/>
      <c r="CL22" s="140"/>
      <c r="CM22" s="137"/>
      <c r="CN22" s="138"/>
      <c r="CO22" s="140"/>
      <c r="CP22" s="140"/>
      <c r="CQ22" s="137"/>
      <c r="CR22" s="140"/>
      <c r="CS22" s="137"/>
      <c r="CT22" s="140"/>
      <c r="CU22" s="137"/>
      <c r="CV22" s="138"/>
      <c r="CW22" s="140"/>
      <c r="CX22" s="140"/>
      <c r="CY22" s="137"/>
      <c r="CZ22" s="140"/>
      <c r="DA22" s="137"/>
      <c r="DB22" s="140"/>
      <c r="DC22" s="137"/>
      <c r="DD22" s="138"/>
      <c r="DE22" s="140"/>
      <c r="DF22" s="140"/>
      <c r="DG22" s="137"/>
      <c r="DH22" s="140"/>
      <c r="DI22" s="137"/>
      <c r="DJ22" s="140"/>
      <c r="DK22" s="137"/>
      <c r="DL22" s="138"/>
      <c r="DM22" s="140"/>
      <c r="DN22" s="140"/>
      <c r="DO22" s="137"/>
      <c r="DP22" s="140"/>
      <c r="DQ22" s="137"/>
      <c r="DR22" s="140"/>
      <c r="DS22" s="137"/>
      <c r="DT22" s="138"/>
    </row>
    <row r="23" spans="2:124" s="15" customFormat="1" x14ac:dyDescent="0.25">
      <c r="B23" s="10" t="s">
        <v>368</v>
      </c>
      <c r="L23" s="58"/>
      <c r="M23" s="15">
        <v>471.7</v>
      </c>
      <c r="N23" s="15">
        <v>236.7</v>
      </c>
      <c r="O23" s="15">
        <f t="shared" si="19"/>
        <v>708.4</v>
      </c>
      <c r="P23" s="15">
        <v>346.4</v>
      </c>
      <c r="Q23" s="15">
        <f t="shared" si="20"/>
        <v>1054.8</v>
      </c>
      <c r="R23" s="15">
        <v>407.9</v>
      </c>
      <c r="S23" s="15">
        <f t="shared" si="21"/>
        <v>754.3</v>
      </c>
      <c r="T23" s="58">
        <f t="shared" ref="T23:T25" si="33">M23+N23+P23+R23</f>
        <v>1462.6999999999998</v>
      </c>
      <c r="U23" s="15">
        <v>507.3</v>
      </c>
      <c r="V23" s="15">
        <v>-153.4</v>
      </c>
      <c r="W23" s="15">
        <f t="shared" si="22"/>
        <v>353.9</v>
      </c>
      <c r="X23" s="15">
        <v>5.8</v>
      </c>
      <c r="Y23" s="15">
        <f t="shared" si="23"/>
        <v>359.7</v>
      </c>
      <c r="Z23" s="15">
        <v>32.1</v>
      </c>
      <c r="AA23" s="15">
        <f t="shared" si="24"/>
        <v>37.9</v>
      </c>
      <c r="AB23" s="58">
        <f t="shared" ref="AB23:AB25" si="34">U23+V23+X23+Z23</f>
        <v>391.8</v>
      </c>
      <c r="AC23" s="15">
        <v>-101.7</v>
      </c>
      <c r="AD23" s="15">
        <v>-173</v>
      </c>
      <c r="AE23" s="15">
        <f t="shared" si="25"/>
        <v>-274.7</v>
      </c>
      <c r="AF23" s="15">
        <v>114.9</v>
      </c>
      <c r="AG23" s="15">
        <f t="shared" si="26"/>
        <v>-159.79999999999998</v>
      </c>
      <c r="AH23" s="15">
        <v>93.4</v>
      </c>
      <c r="AI23" s="15">
        <f t="shared" si="27"/>
        <v>208.3</v>
      </c>
      <c r="AJ23" s="58">
        <f t="shared" ref="AJ23:AJ25" si="35">AC23+AD23+AF23+AH23</f>
        <v>-66.399999999999977</v>
      </c>
      <c r="AK23" s="15">
        <v>4.7</v>
      </c>
      <c r="AL23" s="15">
        <v>193.2</v>
      </c>
      <c r="AM23" s="15">
        <f t="shared" si="28"/>
        <v>197.89999999999998</v>
      </c>
      <c r="AN23" s="15">
        <v>147.80000000000001</v>
      </c>
      <c r="AO23" s="15">
        <f t="shared" si="29"/>
        <v>345.7</v>
      </c>
      <c r="AP23" s="15">
        <v>149.4</v>
      </c>
      <c r="AQ23" s="15">
        <f t="shared" si="30"/>
        <v>297.20000000000005</v>
      </c>
      <c r="AR23" s="58">
        <f t="shared" ref="AR23:AR29" si="36">AK23+AL23+AN23+AP23</f>
        <v>495.1</v>
      </c>
      <c r="AS23" s="15">
        <v>374.3</v>
      </c>
      <c r="AT23" s="15">
        <v>495.1</v>
      </c>
      <c r="AU23" s="15">
        <f t="shared" si="31"/>
        <v>869.40000000000009</v>
      </c>
      <c r="AV23" s="15">
        <v>261.10000000000002</v>
      </c>
      <c r="AW23" s="15">
        <f t="shared" si="32"/>
        <v>1130.5</v>
      </c>
      <c r="AX23" s="48"/>
      <c r="AZ23" s="58"/>
      <c r="BA23" s="48"/>
      <c r="BB23" s="48"/>
      <c r="BD23" s="48"/>
      <c r="BF23" s="48"/>
      <c r="BH23" s="58"/>
      <c r="BI23" s="48"/>
      <c r="BJ23" s="48"/>
      <c r="BL23" s="48"/>
      <c r="BN23" s="48"/>
      <c r="BP23" s="58"/>
      <c r="BQ23" s="48"/>
      <c r="BR23" s="48"/>
      <c r="BT23" s="48"/>
      <c r="BV23" s="48"/>
      <c r="BX23" s="58"/>
      <c r="BY23" s="48"/>
      <c r="BZ23" s="48"/>
      <c r="CB23" s="48"/>
      <c r="CD23" s="48"/>
      <c r="CF23" s="58"/>
      <c r="CG23" s="48"/>
      <c r="CH23" s="48"/>
      <c r="CJ23" s="48"/>
      <c r="CL23" s="48"/>
      <c r="CN23" s="58"/>
      <c r="CO23" s="48"/>
      <c r="CP23" s="48"/>
      <c r="CR23" s="48"/>
      <c r="CT23" s="48"/>
      <c r="CV23" s="58"/>
      <c r="CW23" s="48"/>
      <c r="CX23" s="48"/>
      <c r="CZ23" s="48"/>
      <c r="DB23" s="48"/>
      <c r="DD23" s="58"/>
      <c r="DE23" s="48"/>
      <c r="DF23" s="48"/>
      <c r="DH23" s="48"/>
      <c r="DJ23" s="48"/>
      <c r="DL23" s="58"/>
      <c r="DM23" s="48"/>
      <c r="DN23" s="48"/>
      <c r="DP23" s="48"/>
      <c r="DR23" s="48"/>
      <c r="DT23" s="58"/>
    </row>
    <row r="24" spans="2:124" x14ac:dyDescent="0.25">
      <c r="B24" s="10" t="s">
        <v>369</v>
      </c>
      <c r="C24" s="13"/>
      <c r="D24" s="13"/>
      <c r="E24" s="90"/>
      <c r="F24" s="90"/>
      <c r="G24" s="15"/>
      <c r="H24" s="90"/>
      <c r="I24" s="15"/>
      <c r="J24" s="90"/>
      <c r="K24" s="15"/>
      <c r="L24" s="58"/>
      <c r="M24" s="90">
        <v>-5.8</v>
      </c>
      <c r="N24" s="90">
        <v>3.1</v>
      </c>
      <c r="O24" s="15">
        <f t="shared" si="19"/>
        <v>-2.6999999999999997</v>
      </c>
      <c r="P24" s="90">
        <v>22</v>
      </c>
      <c r="Q24" s="15">
        <f t="shared" si="20"/>
        <v>19.3</v>
      </c>
      <c r="R24" s="90">
        <v>-56.9</v>
      </c>
      <c r="S24" s="15">
        <f t="shared" si="21"/>
        <v>-34.9</v>
      </c>
      <c r="T24" s="58">
        <f t="shared" si="33"/>
        <v>-37.599999999999994</v>
      </c>
      <c r="U24" s="90">
        <v>-35.299999999999997</v>
      </c>
      <c r="V24" s="90">
        <v>-66.400000000000006</v>
      </c>
      <c r="W24" s="15">
        <f t="shared" si="22"/>
        <v>-101.7</v>
      </c>
      <c r="X24" s="90">
        <v>-55.6</v>
      </c>
      <c r="Y24" s="15">
        <f t="shared" si="23"/>
        <v>-157.30000000000001</v>
      </c>
      <c r="Z24" s="90">
        <v>-26.2</v>
      </c>
      <c r="AA24" s="15">
        <f t="shared" si="24"/>
        <v>-81.8</v>
      </c>
      <c r="AB24" s="58">
        <f t="shared" si="34"/>
        <v>-183.5</v>
      </c>
      <c r="AC24" s="90">
        <v>-30.8</v>
      </c>
      <c r="AD24" s="90">
        <v>-34</v>
      </c>
      <c r="AE24" s="15">
        <f t="shared" si="25"/>
        <v>-64.8</v>
      </c>
      <c r="AF24" s="90">
        <v>-37</v>
      </c>
      <c r="AG24" s="15">
        <f t="shared" si="26"/>
        <v>-101.8</v>
      </c>
      <c r="AH24" s="90">
        <v>1.2</v>
      </c>
      <c r="AI24" s="15">
        <f t="shared" si="27"/>
        <v>-35.799999999999997</v>
      </c>
      <c r="AJ24" s="58">
        <f t="shared" si="35"/>
        <v>-100.6</v>
      </c>
      <c r="AK24" s="90">
        <v>-10.1</v>
      </c>
      <c r="AL24" s="90">
        <v>-22.8</v>
      </c>
      <c r="AM24" s="15">
        <f t="shared" si="28"/>
        <v>-32.9</v>
      </c>
      <c r="AN24" s="90">
        <v>-2.2999999999999998</v>
      </c>
      <c r="AO24" s="15">
        <f t="shared" si="29"/>
        <v>-35.199999999999996</v>
      </c>
      <c r="AP24" s="90">
        <v>21.8</v>
      </c>
      <c r="AQ24" s="15">
        <f t="shared" si="30"/>
        <v>19.5</v>
      </c>
      <c r="AR24" s="58">
        <f t="shared" si="36"/>
        <v>-13.399999999999995</v>
      </c>
      <c r="AS24" s="90">
        <v>-2.5</v>
      </c>
      <c r="AT24" s="90">
        <v>-5</v>
      </c>
      <c r="AU24" s="15">
        <f t="shared" si="31"/>
        <v>-7.5</v>
      </c>
      <c r="AV24" s="90">
        <v>9.4</v>
      </c>
      <c r="AW24" s="15">
        <f t="shared" si="32"/>
        <v>1.9000000000000004</v>
      </c>
      <c r="AX24" s="146"/>
      <c r="AY24" s="98"/>
      <c r="AZ24" s="99"/>
      <c r="BA24" s="146"/>
      <c r="BB24" s="146"/>
      <c r="BC24" s="98"/>
      <c r="BD24" s="146"/>
      <c r="BE24" s="98"/>
      <c r="BF24" s="146"/>
      <c r="BG24" s="98"/>
      <c r="BH24" s="99"/>
      <c r="BI24" s="146"/>
      <c r="BJ24" s="146"/>
      <c r="BK24" s="98"/>
      <c r="BL24" s="146"/>
      <c r="BM24" s="98"/>
      <c r="BN24" s="146"/>
      <c r="BO24" s="98"/>
      <c r="BP24" s="99"/>
      <c r="BQ24" s="146"/>
      <c r="BR24" s="146"/>
      <c r="BS24" s="98"/>
      <c r="BT24" s="146"/>
      <c r="BU24" s="98"/>
      <c r="BV24" s="146"/>
      <c r="BW24" s="98"/>
      <c r="BX24" s="99"/>
      <c r="BY24" s="146"/>
      <c r="BZ24" s="146"/>
      <c r="CA24" s="98"/>
      <c r="CB24" s="146"/>
      <c r="CC24" s="98"/>
      <c r="CD24" s="146"/>
      <c r="CE24" s="98"/>
      <c r="CF24" s="99"/>
      <c r="CG24" s="146"/>
      <c r="CH24" s="146"/>
      <c r="CI24" s="98"/>
      <c r="CJ24" s="146"/>
      <c r="CK24" s="98"/>
      <c r="CL24" s="146"/>
      <c r="CM24" s="98"/>
      <c r="CN24" s="99"/>
      <c r="CO24" s="146"/>
      <c r="CP24" s="146"/>
      <c r="CQ24" s="98"/>
      <c r="CR24" s="146"/>
      <c r="CS24" s="98"/>
      <c r="CT24" s="146"/>
      <c r="CU24" s="98"/>
      <c r="CV24" s="99"/>
      <c r="CW24" s="146"/>
      <c r="CX24" s="146"/>
      <c r="CY24" s="98"/>
      <c r="CZ24" s="146"/>
      <c r="DA24" s="98"/>
      <c r="DB24" s="146"/>
      <c r="DC24" s="98"/>
      <c r="DD24" s="99"/>
      <c r="DE24" s="146"/>
      <c r="DF24" s="146"/>
      <c r="DG24" s="98"/>
      <c r="DH24" s="146"/>
      <c r="DI24" s="98"/>
      <c r="DJ24" s="146"/>
      <c r="DK24" s="98"/>
      <c r="DL24" s="99"/>
      <c r="DM24" s="146"/>
      <c r="DN24" s="146"/>
      <c r="DO24" s="98"/>
      <c r="DP24" s="146"/>
      <c r="DQ24" s="98"/>
      <c r="DR24" s="146"/>
      <c r="DS24" s="98"/>
      <c r="DT24" s="99"/>
    </row>
    <row r="25" spans="2:124" x14ac:dyDescent="0.25">
      <c r="B25" s="10" t="s">
        <v>370</v>
      </c>
      <c r="E25" s="15"/>
      <c r="F25" s="15"/>
      <c r="G25" s="15"/>
      <c r="H25" s="15"/>
      <c r="I25" s="15"/>
      <c r="J25" s="15"/>
      <c r="K25" s="15"/>
      <c r="L25" s="58"/>
      <c r="M25" s="15">
        <v>16.100000000000001</v>
      </c>
      <c r="N25" s="15">
        <v>18.399999999999999</v>
      </c>
      <c r="O25" s="15">
        <f t="shared" si="19"/>
        <v>34.5</v>
      </c>
      <c r="P25" s="15">
        <v>6.6</v>
      </c>
      <c r="Q25" s="15">
        <f t="shared" si="20"/>
        <v>41.1</v>
      </c>
      <c r="R25" s="15">
        <v>9.6</v>
      </c>
      <c r="S25" s="15">
        <f t="shared" si="21"/>
        <v>16.2</v>
      </c>
      <c r="T25" s="58">
        <f t="shared" si="33"/>
        <v>50.7</v>
      </c>
      <c r="U25" s="15">
        <v>25.5</v>
      </c>
      <c r="V25" s="15">
        <v>11.9</v>
      </c>
      <c r="W25" s="15">
        <f t="shared" si="22"/>
        <v>37.4</v>
      </c>
      <c r="X25" s="15">
        <v>5.4</v>
      </c>
      <c r="Y25" s="15">
        <f t="shared" si="23"/>
        <v>42.8</v>
      </c>
      <c r="Z25" s="15">
        <v>9.6999999999999993</v>
      </c>
      <c r="AA25" s="15">
        <f t="shared" si="24"/>
        <v>15.1</v>
      </c>
      <c r="AB25" s="58">
        <f t="shared" si="34"/>
        <v>52.5</v>
      </c>
      <c r="AC25" s="15">
        <v>15.4</v>
      </c>
      <c r="AD25" s="15">
        <v>16.100000000000001</v>
      </c>
      <c r="AE25" s="15">
        <f t="shared" si="25"/>
        <v>31.5</v>
      </c>
      <c r="AF25" s="15">
        <v>7</v>
      </c>
      <c r="AG25" s="15">
        <f t="shared" si="26"/>
        <v>38.5</v>
      </c>
      <c r="AH25" s="15">
        <v>9.6999999999999993</v>
      </c>
      <c r="AI25" s="15">
        <f t="shared" si="27"/>
        <v>16.7</v>
      </c>
      <c r="AJ25" s="58">
        <f t="shared" si="35"/>
        <v>48.2</v>
      </c>
      <c r="AK25" s="15">
        <v>16.600000000000001</v>
      </c>
      <c r="AL25" s="15">
        <v>12.1</v>
      </c>
      <c r="AM25" s="15">
        <f t="shared" si="28"/>
        <v>28.700000000000003</v>
      </c>
      <c r="AN25" s="15">
        <v>1.6</v>
      </c>
      <c r="AO25" s="15">
        <f t="shared" si="29"/>
        <v>30.300000000000004</v>
      </c>
      <c r="AP25" s="15">
        <v>7</v>
      </c>
      <c r="AQ25" s="15">
        <f t="shared" si="30"/>
        <v>8.6</v>
      </c>
      <c r="AR25" s="58">
        <f t="shared" si="36"/>
        <v>37.300000000000004</v>
      </c>
      <c r="AS25" s="15">
        <v>16.899999999999999</v>
      </c>
      <c r="AT25" s="15">
        <v>13.4</v>
      </c>
      <c r="AU25" s="15">
        <f t="shared" si="31"/>
        <v>30.299999999999997</v>
      </c>
      <c r="AV25" s="15">
        <v>8.3000000000000007</v>
      </c>
      <c r="AW25" s="15">
        <f t="shared" si="32"/>
        <v>38.599999999999994</v>
      </c>
      <c r="AX25" s="15"/>
      <c r="AY25" s="15"/>
      <c r="AZ25" s="58"/>
      <c r="BA25" s="15"/>
      <c r="BB25" s="15"/>
      <c r="BC25" s="15"/>
      <c r="BD25" s="15"/>
      <c r="BE25" s="15"/>
      <c r="BF25" s="15"/>
      <c r="BG25" s="15"/>
      <c r="BH25" s="58"/>
      <c r="BI25" s="15"/>
      <c r="BJ25" s="15"/>
      <c r="BK25" s="15"/>
      <c r="BL25" s="15"/>
      <c r="BM25" s="15"/>
      <c r="BN25" s="15"/>
      <c r="BO25" s="15"/>
      <c r="BP25" s="58"/>
      <c r="BQ25" s="15"/>
      <c r="BR25" s="15"/>
      <c r="BS25" s="15"/>
      <c r="BT25" s="15"/>
      <c r="BU25" s="15"/>
      <c r="BV25" s="15"/>
      <c r="BW25" s="15"/>
      <c r="BX25" s="58"/>
      <c r="BY25" s="15"/>
      <c r="BZ25" s="15"/>
      <c r="CA25" s="15"/>
      <c r="CB25" s="15"/>
      <c r="CC25" s="15"/>
      <c r="CD25" s="15"/>
      <c r="CE25" s="15"/>
      <c r="CF25" s="58"/>
      <c r="CG25" s="15"/>
      <c r="CH25" s="15"/>
      <c r="CI25" s="15"/>
      <c r="CJ25" s="15"/>
      <c r="CK25" s="15"/>
      <c r="CL25" s="15"/>
      <c r="CM25" s="15"/>
      <c r="CN25" s="58"/>
      <c r="CO25" s="15"/>
      <c r="CP25" s="15"/>
      <c r="CQ25" s="15"/>
      <c r="CR25" s="15"/>
      <c r="CS25" s="15"/>
      <c r="CT25" s="15"/>
      <c r="CU25" s="15"/>
      <c r="CV25" s="58"/>
      <c r="CW25" s="15"/>
      <c r="CX25" s="15"/>
      <c r="CY25" s="15"/>
      <c r="CZ25" s="15"/>
      <c r="DA25" s="15"/>
      <c r="DB25" s="15"/>
      <c r="DC25" s="15"/>
      <c r="DD25" s="58"/>
      <c r="DE25" s="15"/>
      <c r="DF25" s="15"/>
      <c r="DG25" s="15"/>
      <c r="DH25" s="15"/>
      <c r="DI25" s="15"/>
      <c r="DJ25" s="15"/>
      <c r="DK25" s="15"/>
      <c r="DL25" s="58"/>
      <c r="DM25" s="15"/>
      <c r="DN25" s="15"/>
      <c r="DO25" s="15"/>
      <c r="DP25" s="15"/>
      <c r="DQ25" s="15"/>
      <c r="DR25" s="15"/>
      <c r="DS25" s="15"/>
      <c r="DT25" s="58"/>
    </row>
    <row r="26" spans="2:124" s="40" customFormat="1" x14ac:dyDescent="0.25">
      <c r="B26" s="40" t="s">
        <v>353</v>
      </c>
      <c r="C26" s="42"/>
      <c r="D26" s="42"/>
      <c r="E26" s="139"/>
      <c r="F26" s="139"/>
      <c r="G26" s="139"/>
      <c r="H26" s="139"/>
      <c r="I26" s="139"/>
      <c r="J26" s="139"/>
      <c r="K26" s="139"/>
      <c r="L26" s="139"/>
      <c r="M26" s="139">
        <f t="shared" ref="M26:AW26" si="37">M22+M23+M24+M25</f>
        <v>1582.3</v>
      </c>
      <c r="N26" s="139">
        <f t="shared" si="37"/>
        <v>1526.3</v>
      </c>
      <c r="O26" s="139">
        <f t="shared" si="37"/>
        <v>3108.6</v>
      </c>
      <c r="P26" s="139">
        <f t="shared" si="37"/>
        <v>1618.6</v>
      </c>
      <c r="Q26" s="139">
        <f t="shared" si="37"/>
        <v>4727.2</v>
      </c>
      <c r="R26" s="139">
        <f t="shared" si="37"/>
        <v>2242.1</v>
      </c>
      <c r="S26" s="139">
        <f t="shared" si="37"/>
        <v>3860.6999999999994</v>
      </c>
      <c r="T26" s="139">
        <f t="shared" si="37"/>
        <v>6969.2999999999993</v>
      </c>
      <c r="U26" s="139">
        <f t="shared" si="37"/>
        <v>1670.5</v>
      </c>
      <c r="V26" s="139">
        <f t="shared" si="37"/>
        <v>778.5</v>
      </c>
      <c r="W26" s="139">
        <f t="shared" si="37"/>
        <v>2449.0000000000005</v>
      </c>
      <c r="X26" s="139">
        <f t="shared" si="37"/>
        <v>1162.7</v>
      </c>
      <c r="Y26" s="139">
        <f t="shared" si="37"/>
        <v>3611.7</v>
      </c>
      <c r="Z26" s="139">
        <f t="shared" si="37"/>
        <v>1025.8</v>
      </c>
      <c r="AA26" s="139">
        <f t="shared" si="37"/>
        <v>2188.5</v>
      </c>
      <c r="AB26" s="139">
        <f t="shared" si="37"/>
        <v>4637.5</v>
      </c>
      <c r="AC26" s="139">
        <f t="shared" si="37"/>
        <v>886</v>
      </c>
      <c r="AD26" s="139">
        <f t="shared" si="37"/>
        <v>915.6</v>
      </c>
      <c r="AE26" s="139">
        <f t="shared" si="37"/>
        <v>1801.6</v>
      </c>
      <c r="AF26" s="139">
        <f t="shared" si="37"/>
        <v>1184.3000000000002</v>
      </c>
      <c r="AG26" s="139">
        <f t="shared" si="37"/>
        <v>2985.8999999999996</v>
      </c>
      <c r="AH26" s="139">
        <f t="shared" si="37"/>
        <v>1031.9000000000001</v>
      </c>
      <c r="AI26" s="139">
        <f t="shared" si="37"/>
        <v>2216.1999999999998</v>
      </c>
      <c r="AJ26" s="139">
        <f t="shared" si="37"/>
        <v>4017.8</v>
      </c>
      <c r="AK26" s="139">
        <f t="shared" si="37"/>
        <v>938.2</v>
      </c>
      <c r="AL26" s="139">
        <f t="shared" si="37"/>
        <v>972.50000000000011</v>
      </c>
      <c r="AM26" s="139">
        <f t="shared" si="37"/>
        <v>1910.7</v>
      </c>
      <c r="AN26" s="139">
        <f t="shared" si="37"/>
        <v>1176</v>
      </c>
      <c r="AO26" s="139">
        <f t="shared" si="37"/>
        <v>3086.7000000000003</v>
      </c>
      <c r="AP26" s="139">
        <f t="shared" si="37"/>
        <v>614.29999999999995</v>
      </c>
      <c r="AQ26" s="139">
        <f t="shared" si="37"/>
        <v>1790.3</v>
      </c>
      <c r="AR26" s="139">
        <f t="shared" si="37"/>
        <v>3701</v>
      </c>
      <c r="AS26" s="139">
        <f t="shared" si="37"/>
        <v>804.69999999999993</v>
      </c>
      <c r="AT26" s="139">
        <f t="shared" si="37"/>
        <v>595</v>
      </c>
      <c r="AU26" s="139">
        <f t="shared" si="37"/>
        <v>1399.7</v>
      </c>
      <c r="AV26" s="139">
        <f t="shared" si="37"/>
        <v>870.3</v>
      </c>
      <c r="AW26" s="139">
        <f t="shared" si="37"/>
        <v>2270</v>
      </c>
      <c r="AX26" s="57"/>
      <c r="AY26" s="57"/>
      <c r="AZ26" s="54"/>
      <c r="BA26" s="57"/>
      <c r="BB26" s="57"/>
      <c r="BC26" s="57"/>
      <c r="BD26" s="57"/>
      <c r="BE26" s="57"/>
      <c r="BF26" s="57"/>
      <c r="BG26" s="57"/>
      <c r="BH26" s="54"/>
      <c r="BI26" s="57"/>
      <c r="BJ26" s="57"/>
      <c r="BK26" s="57"/>
      <c r="BL26" s="57"/>
      <c r="BM26" s="57"/>
      <c r="BN26" s="57"/>
      <c r="BO26" s="57"/>
      <c r="BP26" s="54"/>
      <c r="BQ26" s="57"/>
      <c r="BR26" s="57"/>
      <c r="BS26" s="57"/>
      <c r="BT26" s="57"/>
      <c r="BU26" s="57"/>
      <c r="BV26" s="57"/>
      <c r="BW26" s="57"/>
      <c r="BX26" s="54"/>
      <c r="BY26" s="57"/>
      <c r="BZ26" s="57"/>
      <c r="CA26" s="57"/>
      <c r="CB26" s="57"/>
      <c r="CC26" s="57"/>
      <c r="CD26" s="57"/>
      <c r="CE26" s="57"/>
      <c r="CF26" s="54"/>
      <c r="CG26" s="57"/>
      <c r="CH26" s="57"/>
      <c r="CI26" s="57"/>
      <c r="CJ26" s="57"/>
      <c r="CK26" s="57"/>
      <c r="CL26" s="57"/>
      <c r="CM26" s="57"/>
      <c r="CN26" s="54"/>
      <c r="CO26" s="57"/>
      <c r="CP26" s="57"/>
      <c r="CQ26" s="57"/>
      <c r="CR26" s="57"/>
      <c r="CS26" s="57"/>
      <c r="CT26" s="57"/>
      <c r="CU26" s="57"/>
      <c r="CV26" s="54"/>
      <c r="CW26" s="57"/>
      <c r="CX26" s="57"/>
      <c r="CY26" s="57"/>
      <c r="CZ26" s="57"/>
      <c r="DA26" s="57"/>
      <c r="DB26" s="57"/>
      <c r="DC26" s="57"/>
      <c r="DD26" s="54"/>
      <c r="DE26" s="57"/>
      <c r="DF26" s="57"/>
      <c r="DG26" s="57"/>
      <c r="DH26" s="57"/>
      <c r="DI26" s="57"/>
      <c r="DJ26" s="57"/>
      <c r="DK26" s="57"/>
      <c r="DL26" s="54"/>
      <c r="DM26" s="57"/>
      <c r="DN26" s="57"/>
      <c r="DO26" s="57"/>
      <c r="DP26" s="57"/>
      <c r="DQ26" s="57"/>
      <c r="DR26" s="57"/>
      <c r="DS26" s="57"/>
      <c r="DT26" s="54"/>
    </row>
    <row r="27" spans="2:124" x14ac:dyDescent="0.25">
      <c r="B27" s="10" t="s">
        <v>374</v>
      </c>
      <c r="E27" s="15"/>
      <c r="F27" s="15"/>
      <c r="G27" s="15"/>
      <c r="H27" s="15"/>
      <c r="I27" s="15"/>
      <c r="J27" s="15"/>
      <c r="K27" s="15"/>
      <c r="L27" s="58"/>
      <c r="M27" s="15">
        <v>5.8</v>
      </c>
      <c r="N27" s="15">
        <v>13.2</v>
      </c>
      <c r="O27" s="15">
        <f t="shared" ref="O27:O29" si="38">M27+N27</f>
        <v>19</v>
      </c>
      <c r="P27" s="15">
        <v>20.3</v>
      </c>
      <c r="Q27" s="15">
        <f t="shared" ref="Q27:Q29" si="39">M27+N27+P27</f>
        <v>39.299999999999997</v>
      </c>
      <c r="R27" s="15">
        <v>17.5</v>
      </c>
      <c r="S27" s="15">
        <f t="shared" ref="S27:S29" si="40">P27+R27</f>
        <v>37.799999999999997</v>
      </c>
      <c r="T27" s="58">
        <f t="shared" ref="T27:T29" si="41">M27+N27+P27+R27</f>
        <v>56.8</v>
      </c>
      <c r="U27" s="15">
        <v>37.5</v>
      </c>
      <c r="V27" s="15">
        <v>25.8</v>
      </c>
      <c r="W27" s="15">
        <f t="shared" ref="W27:W29" si="42">U27+V27</f>
        <v>63.3</v>
      </c>
      <c r="X27" s="15">
        <v>24.8</v>
      </c>
      <c r="Y27" s="15">
        <f t="shared" ref="Y27:Y29" si="43">U27+V27+X27</f>
        <v>88.1</v>
      </c>
      <c r="Z27" s="15">
        <v>44.5</v>
      </c>
      <c r="AA27" s="15">
        <f t="shared" ref="AA27:AA29" si="44">X27+Z27</f>
        <v>69.3</v>
      </c>
      <c r="AB27" s="58">
        <f t="shared" ref="AB27:AB29" si="45">U27+V27+X27+Z27</f>
        <v>132.6</v>
      </c>
      <c r="AC27" s="15">
        <v>61.7</v>
      </c>
      <c r="AD27" s="15">
        <v>58.7</v>
      </c>
      <c r="AE27" s="15">
        <f t="shared" ref="AE27:AE29" si="46">AC27+AD27</f>
        <v>120.4</v>
      </c>
      <c r="AF27" s="15">
        <v>29.8</v>
      </c>
      <c r="AG27" s="15">
        <f t="shared" ref="AG27:AG29" si="47">AC27+AD27+AF27</f>
        <v>150.20000000000002</v>
      </c>
      <c r="AH27" s="15">
        <v>33.6</v>
      </c>
      <c r="AI27" s="15">
        <f t="shared" ref="AI27:AI29" si="48">AF27+AH27</f>
        <v>63.400000000000006</v>
      </c>
      <c r="AJ27" s="58">
        <f t="shared" ref="AJ27:AJ29" si="49">AC27+AD27+AF27+AH27</f>
        <v>183.8</v>
      </c>
      <c r="AK27" s="15">
        <v>33.9</v>
      </c>
      <c r="AL27" s="15">
        <v>42.6</v>
      </c>
      <c r="AM27" s="15">
        <f t="shared" si="28"/>
        <v>76.5</v>
      </c>
      <c r="AN27" s="15">
        <v>28.6</v>
      </c>
      <c r="AO27" s="15">
        <f t="shared" si="29"/>
        <v>105.1</v>
      </c>
      <c r="AP27" s="15">
        <v>62.1</v>
      </c>
      <c r="AQ27" s="15">
        <f t="shared" si="30"/>
        <v>90.7</v>
      </c>
      <c r="AR27" s="58">
        <f t="shared" si="36"/>
        <v>167.2</v>
      </c>
      <c r="AS27" s="15">
        <v>54.7</v>
      </c>
      <c r="AT27" s="15">
        <v>91.4</v>
      </c>
      <c r="AU27" s="15">
        <f t="shared" si="31"/>
        <v>146.10000000000002</v>
      </c>
      <c r="AV27" s="15">
        <v>55.3</v>
      </c>
      <c r="AW27" s="15">
        <f t="shared" si="32"/>
        <v>201.40000000000003</v>
      </c>
      <c r="AX27" s="15"/>
      <c r="AY27" s="15"/>
      <c r="AZ27" s="58"/>
      <c r="BA27" s="15"/>
      <c r="BB27" s="15"/>
      <c r="BC27" s="15"/>
      <c r="BD27" s="15"/>
      <c r="BE27" s="15"/>
      <c r="BF27" s="15"/>
      <c r="BG27" s="15"/>
      <c r="BH27" s="58"/>
      <c r="BI27" s="15"/>
      <c r="BJ27" s="15"/>
      <c r="BK27" s="15"/>
      <c r="BL27" s="15"/>
      <c r="BM27" s="15"/>
      <c r="BN27" s="15"/>
      <c r="BO27" s="15"/>
      <c r="BP27" s="58"/>
      <c r="BQ27" s="15"/>
      <c r="BR27" s="15"/>
      <c r="BS27" s="15"/>
      <c r="BT27" s="15"/>
      <c r="BU27" s="15"/>
      <c r="BV27" s="15"/>
      <c r="BW27" s="15"/>
      <c r="BX27" s="58"/>
      <c r="BY27" s="15"/>
      <c r="BZ27" s="15"/>
      <c r="CA27" s="15"/>
      <c r="CB27" s="15"/>
      <c r="CC27" s="15"/>
      <c r="CD27" s="15"/>
      <c r="CE27" s="15"/>
      <c r="CF27" s="58"/>
      <c r="CG27" s="15"/>
      <c r="CH27" s="15"/>
      <c r="CI27" s="15"/>
      <c r="CJ27" s="15"/>
      <c r="CK27" s="15"/>
      <c r="CL27" s="15"/>
      <c r="CM27" s="15"/>
      <c r="CN27" s="58"/>
      <c r="CO27" s="15"/>
      <c r="CP27" s="15"/>
      <c r="CQ27" s="15"/>
      <c r="CR27" s="15"/>
      <c r="CS27" s="15"/>
      <c r="CT27" s="15"/>
      <c r="CU27" s="15"/>
      <c r="CV27" s="58"/>
      <c r="CW27" s="15"/>
      <c r="CX27" s="15"/>
      <c r="CY27" s="15"/>
      <c r="CZ27" s="15"/>
      <c r="DA27" s="15"/>
      <c r="DB27" s="15"/>
      <c r="DC27" s="15"/>
      <c r="DD27" s="58"/>
      <c r="DE27" s="15"/>
      <c r="DF27" s="15"/>
      <c r="DG27" s="15"/>
      <c r="DH27" s="15"/>
      <c r="DI27" s="15"/>
      <c r="DJ27" s="15"/>
      <c r="DK27" s="15"/>
      <c r="DL27" s="58"/>
      <c r="DM27" s="15"/>
      <c r="DN27" s="15"/>
      <c r="DO27" s="15"/>
      <c r="DP27" s="15"/>
      <c r="DQ27" s="15"/>
      <c r="DR27" s="15"/>
      <c r="DS27" s="15"/>
      <c r="DT27" s="58"/>
    </row>
    <row r="28" spans="2:124" ht="14.4" x14ac:dyDescent="0.3">
      <c r="B28" s="10" t="s">
        <v>375</v>
      </c>
      <c r="E28" s="15"/>
      <c r="F28" s="15"/>
      <c r="G28" s="15"/>
      <c r="H28" s="15"/>
      <c r="I28" s="15"/>
      <c r="J28" s="15"/>
      <c r="K28" s="15"/>
      <c r="L28" s="58"/>
      <c r="M28" s="15">
        <v>71.400000000000006</v>
      </c>
      <c r="N28" s="15">
        <v>153.69999999999999</v>
      </c>
      <c r="O28" s="15">
        <f t="shared" si="38"/>
        <v>225.1</v>
      </c>
      <c r="P28" s="15">
        <v>171.2</v>
      </c>
      <c r="Q28" s="15">
        <f t="shared" si="39"/>
        <v>396.29999999999995</v>
      </c>
      <c r="R28" s="15">
        <v>134.5</v>
      </c>
      <c r="S28" s="15">
        <f t="shared" si="40"/>
        <v>305.7</v>
      </c>
      <c r="T28" s="58">
        <f t="shared" si="41"/>
        <v>530.79999999999995</v>
      </c>
      <c r="U28" s="15">
        <v>79.2</v>
      </c>
      <c r="V28" s="15">
        <v>-83.2</v>
      </c>
      <c r="W28" s="15">
        <f t="shared" si="42"/>
        <v>-4</v>
      </c>
      <c r="X28" s="15">
        <v>46.7</v>
      </c>
      <c r="Y28" s="15">
        <f t="shared" si="43"/>
        <v>42.7</v>
      </c>
      <c r="Z28" s="15">
        <v>50.9</v>
      </c>
      <c r="AA28" s="15">
        <f t="shared" si="44"/>
        <v>97.6</v>
      </c>
      <c r="AB28" s="58">
        <f t="shared" si="45"/>
        <v>93.6</v>
      </c>
      <c r="AC28" s="15">
        <v>-98.1</v>
      </c>
      <c r="AD28" s="15">
        <v>-234.1</v>
      </c>
      <c r="AE28" s="15">
        <f t="shared" si="46"/>
        <v>-332.2</v>
      </c>
      <c r="AF28" s="15">
        <v>-156.9</v>
      </c>
      <c r="AG28" s="15">
        <f t="shared" si="47"/>
        <v>-489.1</v>
      </c>
      <c r="AH28" s="15">
        <v>-152.6</v>
      </c>
      <c r="AI28" s="15">
        <f t="shared" si="48"/>
        <v>-309.5</v>
      </c>
      <c r="AJ28" s="58">
        <f t="shared" si="49"/>
        <v>-641.70000000000005</v>
      </c>
      <c r="AK28" s="15">
        <v>-99</v>
      </c>
      <c r="AL28" s="15">
        <v>-12.4</v>
      </c>
      <c r="AM28" s="15">
        <f t="shared" si="28"/>
        <v>-111.4</v>
      </c>
      <c r="AN28" s="15">
        <v>175.4</v>
      </c>
      <c r="AO28" s="15">
        <f t="shared" si="29"/>
        <v>64</v>
      </c>
      <c r="AP28" s="15">
        <v>60.4</v>
      </c>
      <c r="AQ28" s="15">
        <f t="shared" si="30"/>
        <v>235.8</v>
      </c>
      <c r="AR28" s="58">
        <f t="shared" si="36"/>
        <v>124.4</v>
      </c>
      <c r="AS28" s="15">
        <v>-106.7</v>
      </c>
      <c r="AT28" s="15">
        <v>-4.3</v>
      </c>
      <c r="AU28" s="15">
        <f t="shared" si="31"/>
        <v>-111</v>
      </c>
      <c r="AV28" s="15">
        <v>-113.6</v>
      </c>
      <c r="AW28" s="15">
        <f t="shared" si="32"/>
        <v>-224.6</v>
      </c>
      <c r="AX28" s="95"/>
      <c r="AY28" s="12"/>
      <c r="AZ28" s="58"/>
      <c r="BA28" s="95"/>
      <c r="BB28" s="95"/>
      <c r="BC28" s="15"/>
      <c r="BD28" s="95"/>
      <c r="BE28" s="15"/>
      <c r="BF28" s="95"/>
      <c r="BG28" s="12"/>
      <c r="BH28" s="58"/>
      <c r="BI28" s="95"/>
      <c r="BJ28" s="95"/>
      <c r="BK28" s="15"/>
      <c r="BL28" s="95"/>
      <c r="BM28" s="15"/>
      <c r="BN28" s="95"/>
      <c r="BO28" s="12"/>
      <c r="BP28" s="58"/>
      <c r="BQ28" s="95"/>
      <c r="BR28" s="95"/>
      <c r="BS28" s="15"/>
      <c r="BT28" s="95"/>
      <c r="BU28" s="15"/>
      <c r="BV28" s="95"/>
      <c r="BW28" s="12"/>
      <c r="BX28" s="58"/>
      <c r="BY28" s="95"/>
      <c r="BZ28" s="95"/>
      <c r="CA28" s="15"/>
      <c r="CB28" s="95"/>
      <c r="CC28" s="15"/>
      <c r="CD28" s="95"/>
      <c r="CE28" s="12"/>
      <c r="CF28" s="58"/>
      <c r="CG28" s="95"/>
      <c r="CH28" s="95"/>
      <c r="CI28" s="15"/>
      <c r="CJ28" s="95"/>
      <c r="CK28" s="15"/>
      <c r="CL28" s="95"/>
      <c r="CM28" s="12"/>
      <c r="CN28" s="58"/>
      <c r="CO28" s="95"/>
      <c r="CP28" s="95"/>
      <c r="CQ28" s="15"/>
      <c r="CR28" s="95"/>
      <c r="CS28" s="15"/>
      <c r="CT28" s="95"/>
      <c r="CU28" s="12"/>
      <c r="CV28" s="58"/>
      <c r="CW28" s="95"/>
      <c r="CX28" s="95"/>
      <c r="CY28" s="15"/>
      <c r="CZ28" s="95"/>
      <c r="DA28" s="15"/>
      <c r="DB28" s="95"/>
      <c r="DC28" s="12"/>
      <c r="DD28" s="58"/>
      <c r="DE28" s="95"/>
      <c r="DF28" s="95"/>
      <c r="DG28" s="15"/>
      <c r="DH28" s="95"/>
      <c r="DI28" s="15"/>
      <c r="DJ28" s="95"/>
      <c r="DK28" s="12"/>
      <c r="DL28" s="58"/>
      <c r="DM28" s="95"/>
      <c r="DN28" s="95"/>
      <c r="DO28" s="15"/>
      <c r="DP28" s="95"/>
      <c r="DQ28" s="15"/>
      <c r="DR28" s="95"/>
      <c r="DS28" s="12"/>
      <c r="DT28" s="58"/>
    </row>
    <row r="29" spans="2:124" x14ac:dyDescent="0.25">
      <c r="B29" s="10" t="s">
        <v>376</v>
      </c>
      <c r="E29" s="15"/>
      <c r="F29" s="15"/>
      <c r="G29" s="15"/>
      <c r="H29" s="15"/>
      <c r="I29" s="15"/>
      <c r="J29" s="15"/>
      <c r="K29" s="15"/>
      <c r="L29" s="58"/>
      <c r="M29" s="15">
        <v>0</v>
      </c>
      <c r="N29" s="15">
        <v>0</v>
      </c>
      <c r="O29" s="15">
        <f t="shared" si="38"/>
        <v>0</v>
      </c>
      <c r="P29" s="15">
        <v>0</v>
      </c>
      <c r="Q29" s="15">
        <f t="shared" si="39"/>
        <v>0</v>
      </c>
      <c r="R29" s="15">
        <v>0</v>
      </c>
      <c r="S29" s="15">
        <f t="shared" si="40"/>
        <v>0</v>
      </c>
      <c r="T29" s="58">
        <f t="shared" si="41"/>
        <v>0</v>
      </c>
      <c r="U29" s="15">
        <v>0</v>
      </c>
      <c r="V29" s="15">
        <v>0</v>
      </c>
      <c r="W29" s="15">
        <f t="shared" si="42"/>
        <v>0</v>
      </c>
      <c r="X29" s="15">
        <v>0</v>
      </c>
      <c r="Y29" s="15">
        <f t="shared" si="43"/>
        <v>0</v>
      </c>
      <c r="Z29" s="15">
        <v>0</v>
      </c>
      <c r="AA29" s="15">
        <f t="shared" si="44"/>
        <v>0</v>
      </c>
      <c r="AB29" s="58">
        <f t="shared" si="45"/>
        <v>0</v>
      </c>
      <c r="AC29" s="15">
        <v>0</v>
      </c>
      <c r="AD29" s="15">
        <v>0</v>
      </c>
      <c r="AE29" s="15">
        <f t="shared" si="46"/>
        <v>0</v>
      </c>
      <c r="AF29" s="15">
        <v>0</v>
      </c>
      <c r="AG29" s="15">
        <f t="shared" si="47"/>
        <v>0</v>
      </c>
      <c r="AH29" s="15">
        <v>0</v>
      </c>
      <c r="AI29" s="15">
        <f t="shared" si="48"/>
        <v>0</v>
      </c>
      <c r="AJ29" s="58">
        <f t="shared" si="49"/>
        <v>0</v>
      </c>
      <c r="AK29" s="15">
        <v>0</v>
      </c>
      <c r="AL29" s="15">
        <v>0</v>
      </c>
      <c r="AM29" s="15">
        <f t="shared" si="28"/>
        <v>0</v>
      </c>
      <c r="AN29" s="15">
        <v>0</v>
      </c>
      <c r="AO29" s="15">
        <f t="shared" si="29"/>
        <v>0</v>
      </c>
      <c r="AP29" s="15">
        <v>0</v>
      </c>
      <c r="AQ29" s="15">
        <f t="shared" si="30"/>
        <v>0</v>
      </c>
      <c r="AR29" s="58">
        <f t="shared" si="36"/>
        <v>0</v>
      </c>
      <c r="AS29" s="15">
        <v>0</v>
      </c>
      <c r="AT29" s="15">
        <v>0</v>
      </c>
      <c r="AU29" s="15">
        <f t="shared" si="31"/>
        <v>0</v>
      </c>
      <c r="AV29" s="15">
        <v>46.6</v>
      </c>
      <c r="AW29" s="15">
        <f t="shared" si="32"/>
        <v>46.6</v>
      </c>
      <c r="AX29" s="15"/>
      <c r="AY29" s="15"/>
      <c r="AZ29" s="58"/>
      <c r="BA29" s="15"/>
      <c r="BB29" s="15"/>
      <c r="BC29" s="15"/>
      <c r="BD29" s="15"/>
      <c r="BE29" s="15"/>
      <c r="BF29" s="15"/>
      <c r="BG29" s="15"/>
      <c r="BH29" s="58"/>
      <c r="BI29" s="15"/>
      <c r="BJ29" s="15"/>
      <c r="BK29" s="15"/>
      <c r="BL29" s="15"/>
      <c r="BM29" s="15"/>
      <c r="BN29" s="15"/>
      <c r="BO29" s="15"/>
      <c r="BP29" s="58"/>
      <c r="BQ29" s="15"/>
      <c r="BR29" s="15"/>
      <c r="BS29" s="15"/>
      <c r="BT29" s="15"/>
      <c r="BU29" s="15"/>
      <c r="BV29" s="15"/>
      <c r="BW29" s="15"/>
      <c r="BX29" s="58"/>
      <c r="BY29" s="15"/>
      <c r="BZ29" s="15"/>
      <c r="CA29" s="15"/>
      <c r="CB29" s="15"/>
      <c r="CC29" s="15"/>
      <c r="CD29" s="15"/>
      <c r="CE29" s="15"/>
      <c r="CF29" s="58"/>
      <c r="CG29" s="15"/>
      <c r="CH29" s="15"/>
      <c r="CI29" s="15"/>
      <c r="CJ29" s="15"/>
      <c r="CK29" s="15"/>
      <c r="CL29" s="15"/>
      <c r="CM29" s="15"/>
      <c r="CN29" s="58"/>
      <c r="CO29" s="15"/>
      <c r="CP29" s="15"/>
      <c r="CQ29" s="15"/>
      <c r="CR29" s="15"/>
      <c r="CS29" s="15"/>
      <c r="CT29" s="15"/>
      <c r="CU29" s="15"/>
      <c r="CV29" s="58"/>
      <c r="CW29" s="15"/>
      <c r="CX29" s="15"/>
      <c r="CY29" s="15"/>
      <c r="CZ29" s="15"/>
      <c r="DA29" s="15"/>
      <c r="DB29" s="15"/>
      <c r="DC29" s="15"/>
      <c r="DD29" s="58"/>
      <c r="DE29" s="15"/>
      <c r="DF29" s="15"/>
      <c r="DG29" s="15"/>
      <c r="DH29" s="15"/>
      <c r="DI29" s="15"/>
      <c r="DJ29" s="15"/>
      <c r="DK29" s="15"/>
      <c r="DL29" s="58"/>
      <c r="DM29" s="15"/>
      <c r="DN29" s="15"/>
      <c r="DO29" s="15"/>
      <c r="DP29" s="15"/>
      <c r="DQ29" s="15"/>
      <c r="DR29" s="15"/>
      <c r="DS29" s="15"/>
      <c r="DT29" s="58"/>
    </row>
    <row r="30" spans="2:124" s="134" customFormat="1" x14ac:dyDescent="0.25">
      <c r="B30" s="40" t="s">
        <v>377</v>
      </c>
      <c r="C30" s="141"/>
      <c r="D30" s="141"/>
      <c r="E30" s="16"/>
      <c r="F30" s="16"/>
      <c r="G30" s="16"/>
      <c r="H30" s="16"/>
      <c r="I30" s="16"/>
      <c r="J30" s="16"/>
      <c r="K30" s="16"/>
      <c r="L30" s="16"/>
      <c r="M30" s="16">
        <f t="shared" ref="M30:AW30" si="50">M26-(M27+M28+M29)</f>
        <v>1505.1</v>
      </c>
      <c r="N30" s="16">
        <f t="shared" si="50"/>
        <v>1359.4</v>
      </c>
      <c r="O30" s="16">
        <f t="shared" si="50"/>
        <v>2864.5</v>
      </c>
      <c r="P30" s="16">
        <f t="shared" si="50"/>
        <v>1427.1</v>
      </c>
      <c r="Q30" s="16">
        <f t="shared" si="50"/>
        <v>4291.5999999999995</v>
      </c>
      <c r="R30" s="16">
        <f t="shared" si="50"/>
        <v>2090.1</v>
      </c>
      <c r="S30" s="16">
        <f t="shared" si="50"/>
        <v>3517.1999999999994</v>
      </c>
      <c r="T30" s="16">
        <f t="shared" si="50"/>
        <v>6381.6999999999989</v>
      </c>
      <c r="U30" s="16">
        <f t="shared" si="50"/>
        <v>1553.8</v>
      </c>
      <c r="V30" s="16">
        <f t="shared" si="50"/>
        <v>835.9</v>
      </c>
      <c r="W30" s="16">
        <f t="shared" si="50"/>
        <v>2389.7000000000003</v>
      </c>
      <c r="X30" s="16">
        <f t="shared" si="50"/>
        <v>1091.2</v>
      </c>
      <c r="Y30" s="16">
        <f t="shared" si="50"/>
        <v>3480.8999999999996</v>
      </c>
      <c r="Z30" s="16">
        <f t="shared" si="50"/>
        <v>930.4</v>
      </c>
      <c r="AA30" s="16">
        <f t="shared" si="50"/>
        <v>2021.6</v>
      </c>
      <c r="AB30" s="16">
        <f t="shared" si="50"/>
        <v>4411.3</v>
      </c>
      <c r="AC30" s="16">
        <f t="shared" si="50"/>
        <v>922.4</v>
      </c>
      <c r="AD30" s="16">
        <f t="shared" si="50"/>
        <v>1091</v>
      </c>
      <c r="AE30" s="16">
        <f t="shared" si="50"/>
        <v>2013.3999999999999</v>
      </c>
      <c r="AF30" s="16">
        <f t="shared" si="50"/>
        <v>1311.4</v>
      </c>
      <c r="AG30" s="16">
        <f t="shared" si="50"/>
        <v>3324.7999999999997</v>
      </c>
      <c r="AH30" s="16">
        <f t="shared" si="50"/>
        <v>1150.9000000000001</v>
      </c>
      <c r="AI30" s="16">
        <f t="shared" si="50"/>
        <v>2462.2999999999997</v>
      </c>
      <c r="AJ30" s="16">
        <f t="shared" si="50"/>
        <v>4475.7</v>
      </c>
      <c r="AK30" s="16">
        <f t="shared" si="50"/>
        <v>1003.3000000000001</v>
      </c>
      <c r="AL30" s="16">
        <f t="shared" si="50"/>
        <v>942.30000000000007</v>
      </c>
      <c r="AM30" s="16">
        <f t="shared" si="50"/>
        <v>1945.6000000000001</v>
      </c>
      <c r="AN30" s="16">
        <f t="shared" si="50"/>
        <v>972</v>
      </c>
      <c r="AO30" s="16">
        <f t="shared" si="50"/>
        <v>2917.6000000000004</v>
      </c>
      <c r="AP30" s="16">
        <f t="shared" si="50"/>
        <v>491.79999999999995</v>
      </c>
      <c r="AQ30" s="16">
        <f t="shared" si="50"/>
        <v>1463.8</v>
      </c>
      <c r="AR30" s="16">
        <f t="shared" si="50"/>
        <v>3409.4</v>
      </c>
      <c r="AS30" s="16">
        <f t="shared" si="50"/>
        <v>856.69999999999993</v>
      </c>
      <c r="AT30" s="16">
        <f t="shared" si="50"/>
        <v>507.9</v>
      </c>
      <c r="AU30" s="16">
        <f t="shared" si="50"/>
        <v>1364.6</v>
      </c>
      <c r="AV30" s="16">
        <f t="shared" si="50"/>
        <v>882</v>
      </c>
      <c r="AW30" s="16">
        <f t="shared" si="50"/>
        <v>2246.6</v>
      </c>
      <c r="AX30" s="149"/>
      <c r="AY30" s="60"/>
      <c r="AZ30" s="143"/>
      <c r="BA30" s="149"/>
      <c r="BB30" s="149"/>
      <c r="BD30" s="149"/>
      <c r="BF30" s="149"/>
      <c r="BG30" s="60"/>
      <c r="BH30" s="143"/>
      <c r="BI30" s="149"/>
      <c r="BJ30" s="149"/>
      <c r="BL30" s="149"/>
      <c r="BN30" s="149"/>
      <c r="BO30" s="60"/>
      <c r="BP30" s="143"/>
      <c r="BQ30" s="149"/>
      <c r="BR30" s="149"/>
      <c r="BT30" s="149"/>
      <c r="BV30" s="149"/>
      <c r="BW30" s="60"/>
      <c r="BX30" s="143"/>
      <c r="BY30" s="149"/>
      <c r="BZ30" s="149"/>
      <c r="CB30" s="149"/>
      <c r="CD30" s="149"/>
      <c r="CE30" s="60"/>
      <c r="CF30" s="143"/>
      <c r="CG30" s="149"/>
      <c r="CH30" s="149"/>
      <c r="CJ30" s="149"/>
      <c r="CL30" s="149"/>
      <c r="CM30" s="60"/>
      <c r="CN30" s="143"/>
      <c r="CO30" s="149"/>
      <c r="CP30" s="149"/>
      <c r="CR30" s="149"/>
      <c r="CT30" s="149"/>
      <c r="CU30" s="60"/>
      <c r="CV30" s="143"/>
      <c r="CW30" s="149"/>
      <c r="CX30" s="149"/>
      <c r="CZ30" s="149"/>
      <c r="DB30" s="149"/>
      <c r="DC30" s="60"/>
      <c r="DD30" s="143"/>
      <c r="DE30" s="149"/>
      <c r="DF30" s="149"/>
      <c r="DH30" s="149"/>
      <c r="DJ30" s="149"/>
      <c r="DK30" s="60"/>
      <c r="DL30" s="143"/>
      <c r="DM30" s="149"/>
      <c r="DN30" s="149"/>
      <c r="DP30" s="149"/>
      <c r="DR30" s="149"/>
      <c r="DS30" s="60"/>
      <c r="DT30" s="143"/>
    </row>
    <row r="31" spans="2:124" s="134" customFormat="1" x14ac:dyDescent="0.25">
      <c r="B31" s="40" t="s">
        <v>378</v>
      </c>
      <c r="C31" s="141"/>
      <c r="D31" s="141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60"/>
      <c r="AY31" s="60"/>
      <c r="AZ31" s="142"/>
      <c r="BA31" s="60"/>
      <c r="BB31" s="60"/>
      <c r="BC31" s="60"/>
      <c r="BD31" s="60"/>
      <c r="BE31" s="60"/>
      <c r="BF31" s="60"/>
      <c r="BG31" s="60"/>
      <c r="BH31" s="142"/>
      <c r="BI31" s="60"/>
      <c r="BJ31" s="60"/>
      <c r="BK31" s="60"/>
      <c r="BL31" s="60"/>
      <c r="BM31" s="60"/>
      <c r="BN31" s="60"/>
      <c r="BO31" s="60"/>
      <c r="BP31" s="142"/>
      <c r="BQ31" s="60"/>
      <c r="BR31" s="60"/>
      <c r="BS31" s="60"/>
      <c r="BT31" s="60"/>
      <c r="BU31" s="60"/>
      <c r="BV31" s="60"/>
      <c r="BW31" s="60"/>
      <c r="BX31" s="142"/>
      <c r="BY31" s="60"/>
      <c r="BZ31" s="60"/>
      <c r="CA31" s="60"/>
      <c r="CB31" s="60"/>
      <c r="CC31" s="60"/>
      <c r="CD31" s="60"/>
      <c r="CE31" s="60"/>
      <c r="CF31" s="142"/>
      <c r="CG31" s="60"/>
      <c r="CH31" s="60"/>
      <c r="CI31" s="60"/>
      <c r="CJ31" s="60"/>
      <c r="CK31" s="60"/>
      <c r="CL31" s="60"/>
      <c r="CM31" s="60"/>
      <c r="CN31" s="142"/>
      <c r="CO31" s="60"/>
      <c r="CP31" s="60"/>
      <c r="CQ31" s="60"/>
      <c r="CR31" s="60"/>
      <c r="CS31" s="60"/>
      <c r="CT31" s="60"/>
      <c r="CU31" s="60"/>
      <c r="CV31" s="142"/>
      <c r="CW31" s="60"/>
      <c r="CX31" s="60"/>
      <c r="CY31" s="60"/>
      <c r="CZ31" s="60"/>
      <c r="DA31" s="60"/>
      <c r="DB31" s="60"/>
      <c r="DC31" s="60"/>
      <c r="DD31" s="142"/>
      <c r="DE31" s="60"/>
      <c r="DF31" s="60"/>
      <c r="DG31" s="60"/>
      <c r="DH31" s="60"/>
      <c r="DI31" s="60"/>
      <c r="DJ31" s="60"/>
      <c r="DK31" s="60"/>
      <c r="DL31" s="142"/>
      <c r="DM31" s="60"/>
      <c r="DN31" s="60"/>
      <c r="DO31" s="60"/>
      <c r="DP31" s="60"/>
      <c r="DQ31" s="60"/>
      <c r="DR31" s="60"/>
      <c r="DS31" s="60"/>
      <c r="DT31" s="142"/>
    </row>
    <row r="32" spans="2:124" ht="14.4" x14ac:dyDescent="0.3">
      <c r="B32" s="10" t="s">
        <v>367</v>
      </c>
      <c r="E32" s="15"/>
      <c r="F32" s="15"/>
      <c r="G32" s="15"/>
      <c r="H32" s="15"/>
      <c r="I32" s="15"/>
      <c r="J32" s="15"/>
      <c r="K32" s="15"/>
      <c r="L32" s="58"/>
      <c r="M32" s="15">
        <v>13101.2</v>
      </c>
      <c r="N32" s="15">
        <v>12751.3</v>
      </c>
      <c r="O32" s="15">
        <f t="shared" ref="O32:O36" si="51">M32+N32</f>
        <v>25852.5</v>
      </c>
      <c r="P32" s="15">
        <v>14586.5</v>
      </c>
      <c r="Q32" s="15">
        <f t="shared" ref="Q32:Q36" si="52">M32+N32+P32</f>
        <v>40439</v>
      </c>
      <c r="R32" s="15">
        <v>14451.3</v>
      </c>
      <c r="S32" s="15">
        <f t="shared" ref="S32:S36" si="53">P32+R32</f>
        <v>29037.8</v>
      </c>
      <c r="T32" s="58">
        <f t="shared" ref="T32:T36" si="54">M32+N32+P32+R32</f>
        <v>54890.3</v>
      </c>
      <c r="U32" s="15">
        <v>17454.2</v>
      </c>
      <c r="V32" s="15">
        <v>14970.5</v>
      </c>
      <c r="W32" s="15">
        <f t="shared" ref="W32:W36" si="55">U32+V32</f>
        <v>32424.7</v>
      </c>
      <c r="X32" s="15">
        <v>17404.400000000001</v>
      </c>
      <c r="Y32" s="15">
        <f t="shared" ref="Y32:Y36" si="56">U32+V32+X32</f>
        <v>49829.100000000006</v>
      </c>
      <c r="Z32" s="15">
        <v>15117</v>
      </c>
      <c r="AA32" s="15">
        <f t="shared" ref="AA32:AA36" si="57">X32+Z32</f>
        <v>32521.4</v>
      </c>
      <c r="AB32" s="58">
        <f t="shared" ref="AB32:AB36" si="58">U32+V32+X32+Z32</f>
        <v>64946.100000000006</v>
      </c>
      <c r="AC32" s="15">
        <v>21188</v>
      </c>
      <c r="AD32" s="15">
        <v>18648.8</v>
      </c>
      <c r="AE32" s="15">
        <f t="shared" ref="AE32:AE36" si="59">AC32+AD32</f>
        <v>39836.800000000003</v>
      </c>
      <c r="AF32" s="15">
        <v>18444</v>
      </c>
      <c r="AG32" s="15">
        <f t="shared" ref="AG32:AG36" si="60">AC32+AD32+AF32</f>
        <v>58280.800000000003</v>
      </c>
      <c r="AH32" s="15">
        <v>18699.2</v>
      </c>
      <c r="AI32" s="15">
        <f t="shared" ref="AI32:AI36" si="61">AF32+AH32</f>
        <v>37143.199999999997</v>
      </c>
      <c r="AJ32" s="58">
        <f t="shared" ref="AJ32:AJ36" si="62">AC32+AD32+AF32+AH32</f>
        <v>76980</v>
      </c>
      <c r="AK32" s="15">
        <v>22526.6</v>
      </c>
      <c r="AL32" s="15">
        <v>20049</v>
      </c>
      <c r="AM32" s="15">
        <f t="shared" ref="AM32:AM36" si="63">AK32+AL32</f>
        <v>42575.6</v>
      </c>
      <c r="AN32" s="15">
        <v>22005</v>
      </c>
      <c r="AO32" s="15">
        <f t="shared" ref="AO32:AO36" si="64">AK32+AL32+AN32</f>
        <v>64580.6</v>
      </c>
      <c r="AP32" s="15">
        <v>20208.400000000001</v>
      </c>
      <c r="AQ32" s="15">
        <f t="shared" ref="AQ32:AQ36" si="65">AN32+AP32</f>
        <v>42213.4</v>
      </c>
      <c r="AR32" s="58">
        <f t="shared" ref="AR32:AR36" si="66">AK32+AL32+AN32+AP32</f>
        <v>84789</v>
      </c>
      <c r="AS32" s="15">
        <v>24336.7</v>
      </c>
      <c r="AT32" s="15">
        <v>22882.9</v>
      </c>
      <c r="AU32" s="15">
        <f t="shared" ref="AU32:AU36" si="67">AS32+AT32</f>
        <v>47219.600000000006</v>
      </c>
      <c r="AV32" s="15">
        <v>26013.200000000001</v>
      </c>
      <c r="AW32" s="15">
        <f t="shared" ref="AW32:AW36" si="68">AS32+AT32+AV32</f>
        <v>73232.800000000003</v>
      </c>
      <c r="AX32" s="15"/>
      <c r="AY32" s="26"/>
      <c r="AZ32" s="58"/>
      <c r="BA32" s="15"/>
      <c r="BB32" s="15"/>
      <c r="BC32" s="15"/>
      <c r="BD32" s="15"/>
      <c r="BE32" s="15"/>
      <c r="BF32" s="15"/>
      <c r="BG32" s="26"/>
      <c r="BH32" s="58"/>
      <c r="BI32" s="15"/>
      <c r="BJ32" s="15"/>
      <c r="BK32" s="15"/>
      <c r="BL32" s="15"/>
      <c r="BM32" s="15"/>
      <c r="BN32" s="15"/>
      <c r="BO32" s="26"/>
      <c r="BP32" s="58"/>
      <c r="BQ32" s="15"/>
      <c r="BR32" s="15"/>
      <c r="BS32" s="15"/>
      <c r="BT32" s="15"/>
      <c r="BU32" s="15"/>
      <c r="BV32" s="15"/>
      <c r="BW32" s="26"/>
      <c r="BX32" s="58"/>
      <c r="BY32" s="15"/>
      <c r="BZ32" s="15"/>
      <c r="CA32" s="15"/>
      <c r="CB32" s="15"/>
      <c r="CC32" s="15"/>
      <c r="CD32" s="15"/>
      <c r="CE32" s="26"/>
      <c r="CF32" s="58"/>
      <c r="CG32" s="15"/>
      <c r="CH32" s="15"/>
      <c r="CI32" s="15"/>
      <c r="CJ32" s="15"/>
      <c r="CK32" s="15"/>
      <c r="CL32" s="15"/>
      <c r="CM32" s="26"/>
      <c r="CN32" s="58"/>
      <c r="CO32" s="15"/>
      <c r="CP32" s="15"/>
      <c r="CQ32" s="15"/>
      <c r="CR32" s="15"/>
      <c r="CS32" s="15"/>
      <c r="CT32" s="15"/>
      <c r="CU32" s="26"/>
      <c r="CV32" s="58"/>
      <c r="CW32" s="15"/>
      <c r="CX32" s="15"/>
      <c r="CY32" s="15"/>
      <c r="CZ32" s="15"/>
      <c r="DA32" s="15"/>
      <c r="DB32" s="15"/>
      <c r="DC32" s="26"/>
      <c r="DD32" s="58"/>
      <c r="DE32" s="15"/>
      <c r="DF32" s="15"/>
      <c r="DG32" s="15"/>
      <c r="DH32" s="15"/>
      <c r="DI32" s="15"/>
      <c r="DJ32" s="15"/>
      <c r="DK32" s="26"/>
      <c r="DL32" s="58"/>
      <c r="DM32" s="15"/>
      <c r="DN32" s="15"/>
      <c r="DO32" s="15"/>
      <c r="DP32" s="15"/>
      <c r="DQ32" s="15"/>
      <c r="DR32" s="15"/>
      <c r="DS32" s="26"/>
      <c r="DT32" s="58"/>
    </row>
    <row r="33" spans="2:124" s="134" customFormat="1" x14ac:dyDescent="0.25">
      <c r="B33" s="10" t="s">
        <v>368</v>
      </c>
      <c r="C33" s="141"/>
      <c r="D33" s="141"/>
      <c r="E33" s="15"/>
      <c r="F33" s="15"/>
      <c r="G33" s="15"/>
      <c r="H33" s="15"/>
      <c r="I33" s="15"/>
      <c r="J33" s="15"/>
      <c r="K33" s="15"/>
      <c r="L33" s="58"/>
      <c r="M33" s="15">
        <v>4823.6000000000004</v>
      </c>
      <c r="N33" s="15">
        <v>3235</v>
      </c>
      <c r="O33" s="15">
        <f t="shared" si="51"/>
        <v>8058.6</v>
      </c>
      <c r="P33" s="15">
        <v>3757.9</v>
      </c>
      <c r="Q33" s="15">
        <f t="shared" si="52"/>
        <v>11816.5</v>
      </c>
      <c r="R33" s="15">
        <v>4572.8</v>
      </c>
      <c r="S33" s="15">
        <f t="shared" si="53"/>
        <v>8330.7000000000007</v>
      </c>
      <c r="T33" s="58">
        <f t="shared" si="54"/>
        <v>16389.3</v>
      </c>
      <c r="U33" s="15">
        <v>5136.2</v>
      </c>
      <c r="V33" s="15">
        <v>3825.1</v>
      </c>
      <c r="W33" s="15">
        <f t="shared" si="55"/>
        <v>8961.2999999999993</v>
      </c>
      <c r="X33" s="15">
        <v>5471.6</v>
      </c>
      <c r="Y33" s="15">
        <f t="shared" si="56"/>
        <v>14432.9</v>
      </c>
      <c r="Z33" s="15">
        <v>5715.6</v>
      </c>
      <c r="AA33" s="15">
        <f t="shared" si="57"/>
        <v>11187.2</v>
      </c>
      <c r="AB33" s="58">
        <f t="shared" si="58"/>
        <v>20148.5</v>
      </c>
      <c r="AC33" s="15">
        <v>5197.8</v>
      </c>
      <c r="AD33" s="15">
        <v>4600.3999999999996</v>
      </c>
      <c r="AE33" s="15">
        <f t="shared" si="59"/>
        <v>9798.2000000000007</v>
      </c>
      <c r="AF33" s="15">
        <v>6094.4</v>
      </c>
      <c r="AG33" s="15">
        <f t="shared" si="60"/>
        <v>15892.6</v>
      </c>
      <c r="AH33" s="15">
        <v>4874.7</v>
      </c>
      <c r="AI33" s="15">
        <f t="shared" si="61"/>
        <v>10969.099999999999</v>
      </c>
      <c r="AJ33" s="58">
        <f t="shared" si="62"/>
        <v>20767.3</v>
      </c>
      <c r="AK33" s="15">
        <v>4431.3</v>
      </c>
      <c r="AL33" s="15">
        <v>3374.6</v>
      </c>
      <c r="AM33" s="15">
        <f t="shared" si="63"/>
        <v>7805.9</v>
      </c>
      <c r="AN33" s="15">
        <v>5953.2</v>
      </c>
      <c r="AO33" s="15">
        <f t="shared" si="64"/>
        <v>13759.099999999999</v>
      </c>
      <c r="AP33" s="15">
        <v>5290.2</v>
      </c>
      <c r="AQ33" s="15">
        <f t="shared" si="65"/>
        <v>11243.4</v>
      </c>
      <c r="AR33" s="58">
        <f t="shared" si="66"/>
        <v>19049.3</v>
      </c>
      <c r="AS33" s="15">
        <v>4584.8999999999996</v>
      </c>
      <c r="AT33" s="15">
        <v>4389.6000000000004</v>
      </c>
      <c r="AU33" s="15">
        <f t="shared" si="67"/>
        <v>8974.5</v>
      </c>
      <c r="AV33" s="15">
        <v>4505</v>
      </c>
      <c r="AW33" s="15">
        <f t="shared" si="68"/>
        <v>13479.5</v>
      </c>
      <c r="AX33" s="144"/>
      <c r="AY33" s="16"/>
      <c r="AZ33" s="143"/>
      <c r="BA33" s="144"/>
      <c r="BB33" s="144"/>
      <c r="BD33" s="144"/>
      <c r="BF33" s="144"/>
      <c r="BG33" s="16"/>
      <c r="BH33" s="143"/>
      <c r="BI33" s="144"/>
      <c r="BJ33" s="144"/>
      <c r="BL33" s="144"/>
      <c r="BN33" s="144"/>
      <c r="BO33" s="16"/>
      <c r="BP33" s="143"/>
      <c r="BQ33" s="144"/>
      <c r="BR33" s="144"/>
      <c r="BT33" s="144"/>
      <c r="BV33" s="144"/>
      <c r="BW33" s="16"/>
      <c r="BX33" s="143"/>
      <c r="BY33" s="144"/>
      <c r="BZ33" s="144"/>
      <c r="CB33" s="144"/>
      <c r="CD33" s="144"/>
      <c r="CE33" s="16"/>
      <c r="CF33" s="143"/>
      <c r="CG33" s="144"/>
      <c r="CH33" s="144"/>
      <c r="CJ33" s="144"/>
      <c r="CL33" s="144"/>
      <c r="CM33" s="16"/>
      <c r="CN33" s="143"/>
      <c r="CO33" s="144"/>
      <c r="CP33" s="144"/>
      <c r="CR33" s="144"/>
      <c r="CT33" s="144"/>
      <c r="CU33" s="16"/>
      <c r="CV33" s="143"/>
      <c r="CW33" s="144"/>
      <c r="CX33" s="144"/>
      <c r="CZ33" s="144"/>
      <c r="DB33" s="144"/>
      <c r="DC33" s="16"/>
      <c r="DD33" s="143"/>
      <c r="DE33" s="144"/>
      <c r="DF33" s="144"/>
      <c r="DH33" s="144"/>
      <c r="DJ33" s="144"/>
      <c r="DK33" s="16"/>
      <c r="DL33" s="143"/>
      <c r="DM33" s="144"/>
      <c r="DN33" s="144"/>
      <c r="DP33" s="144"/>
      <c r="DR33" s="144"/>
      <c r="DS33" s="16"/>
      <c r="DT33" s="143"/>
    </row>
    <row r="34" spans="2:124" x14ac:dyDescent="0.25">
      <c r="B34" s="10" t="s">
        <v>369</v>
      </c>
      <c r="C34" s="132"/>
      <c r="D34" s="132"/>
      <c r="E34" s="15"/>
      <c r="F34" s="15"/>
      <c r="G34" s="15"/>
      <c r="H34" s="15"/>
      <c r="I34" s="15"/>
      <c r="J34" s="15"/>
      <c r="K34" s="15"/>
      <c r="L34" s="58"/>
      <c r="M34" s="15">
        <v>835.5</v>
      </c>
      <c r="N34" s="15">
        <v>849.6</v>
      </c>
      <c r="O34" s="15">
        <f t="shared" si="51"/>
        <v>1685.1</v>
      </c>
      <c r="P34" s="15">
        <v>848.5</v>
      </c>
      <c r="Q34" s="15">
        <f t="shared" si="52"/>
        <v>2533.6</v>
      </c>
      <c r="R34" s="15">
        <v>787.7</v>
      </c>
      <c r="S34" s="15">
        <f t="shared" si="53"/>
        <v>1636.2</v>
      </c>
      <c r="T34" s="58">
        <f t="shared" si="54"/>
        <v>3321.3</v>
      </c>
      <c r="U34" s="15">
        <v>819.1</v>
      </c>
      <c r="V34" s="15">
        <v>556.9</v>
      </c>
      <c r="W34" s="15">
        <f t="shared" si="55"/>
        <v>1376</v>
      </c>
      <c r="X34" s="15">
        <v>630.5</v>
      </c>
      <c r="Y34" s="15">
        <f t="shared" si="56"/>
        <v>2006.5</v>
      </c>
      <c r="Z34" s="15">
        <v>612.79999999999995</v>
      </c>
      <c r="AA34" s="15">
        <f t="shared" si="57"/>
        <v>1243.3</v>
      </c>
      <c r="AB34" s="58">
        <f t="shared" si="58"/>
        <v>2619.3000000000002</v>
      </c>
      <c r="AC34" s="15">
        <v>639.20000000000005</v>
      </c>
      <c r="AD34" s="15">
        <v>683.6</v>
      </c>
      <c r="AE34" s="15">
        <f t="shared" si="59"/>
        <v>1322.8000000000002</v>
      </c>
      <c r="AF34" s="15">
        <v>625.6</v>
      </c>
      <c r="AG34" s="15">
        <f t="shared" si="60"/>
        <v>1948.4</v>
      </c>
      <c r="AH34" s="15">
        <v>434.4</v>
      </c>
      <c r="AI34" s="15">
        <f t="shared" si="61"/>
        <v>1060</v>
      </c>
      <c r="AJ34" s="58">
        <f t="shared" si="62"/>
        <v>2382.8000000000002</v>
      </c>
      <c r="AK34" s="15">
        <v>426.6</v>
      </c>
      <c r="AL34" s="15">
        <v>461</v>
      </c>
      <c r="AM34" s="15">
        <f t="shared" si="63"/>
        <v>887.6</v>
      </c>
      <c r="AN34" s="15">
        <v>441.6</v>
      </c>
      <c r="AO34" s="15">
        <f t="shared" si="64"/>
        <v>1329.2</v>
      </c>
      <c r="AP34" s="15">
        <v>389.3</v>
      </c>
      <c r="AQ34" s="15">
        <f t="shared" si="65"/>
        <v>830.90000000000009</v>
      </c>
      <c r="AR34" s="58">
        <f t="shared" si="66"/>
        <v>1718.5</v>
      </c>
      <c r="AS34" s="15">
        <v>384.3</v>
      </c>
      <c r="AT34" s="15">
        <v>354.6</v>
      </c>
      <c r="AU34" s="15">
        <f t="shared" si="67"/>
        <v>738.90000000000009</v>
      </c>
      <c r="AV34" s="15">
        <v>372.5</v>
      </c>
      <c r="AW34" s="15">
        <f t="shared" si="68"/>
        <v>1111.4000000000001</v>
      </c>
      <c r="AX34" s="13"/>
      <c r="AY34" s="13"/>
      <c r="AZ34" s="13"/>
      <c r="BA34" s="13"/>
      <c r="BB34" s="13"/>
      <c r="BC34" s="13"/>
      <c r="BD34" s="13"/>
      <c r="BF34" s="13"/>
      <c r="BG34" s="13"/>
      <c r="BH34" s="13"/>
      <c r="BI34" s="13"/>
      <c r="BJ34" s="13"/>
      <c r="BK34" s="13"/>
      <c r="BL34" s="13"/>
      <c r="BN34" s="13"/>
      <c r="BO34" s="13"/>
      <c r="BP34" s="13"/>
      <c r="BQ34" s="13"/>
      <c r="BR34" s="13"/>
      <c r="BS34" s="13"/>
      <c r="BT34" s="13"/>
      <c r="BV34" s="13"/>
      <c r="BW34" s="13"/>
      <c r="BX34" s="13"/>
      <c r="BY34" s="13"/>
      <c r="BZ34" s="13"/>
      <c r="CA34" s="13"/>
      <c r="CB34" s="13"/>
      <c r="CD34" s="13"/>
      <c r="CE34" s="13"/>
      <c r="CF34" s="13"/>
      <c r="CG34" s="13"/>
      <c r="CH34" s="13"/>
      <c r="CI34" s="13"/>
      <c r="CJ34" s="13"/>
      <c r="CL34" s="13"/>
      <c r="CM34" s="13"/>
      <c r="CN34" s="13"/>
      <c r="CO34" s="13"/>
      <c r="CP34" s="13"/>
      <c r="CQ34" s="13"/>
      <c r="CR34" s="13"/>
      <c r="CT34" s="13"/>
      <c r="CU34" s="13"/>
      <c r="CV34" s="13"/>
      <c r="CW34" s="13"/>
      <c r="CX34" s="13"/>
      <c r="CY34" s="13"/>
      <c r="CZ34" s="13"/>
      <c r="DB34" s="13"/>
      <c r="DC34" s="13"/>
      <c r="DD34" s="13"/>
      <c r="DE34" s="13"/>
      <c r="DF34" s="13"/>
      <c r="DG34" s="13"/>
      <c r="DH34" s="13"/>
      <c r="DJ34" s="13"/>
      <c r="DK34" s="13"/>
      <c r="DL34" s="13"/>
      <c r="DM34" s="13"/>
      <c r="DN34" s="13"/>
      <c r="DO34" s="13"/>
      <c r="DP34" s="13"/>
      <c r="DR34" s="13"/>
      <c r="DS34" s="13"/>
      <c r="DT34" s="13"/>
    </row>
    <row r="35" spans="2:124" x14ac:dyDescent="0.25">
      <c r="B35" s="10" t="s">
        <v>370</v>
      </c>
      <c r="C35" s="40"/>
      <c r="D35" s="40"/>
      <c r="E35" s="15"/>
      <c r="F35" s="15"/>
      <c r="G35" s="15"/>
      <c r="H35" s="15"/>
      <c r="I35" s="15"/>
      <c r="J35" s="15"/>
      <c r="K35" s="15"/>
      <c r="L35" s="58"/>
      <c r="M35" s="15">
        <v>221.7</v>
      </c>
      <c r="N35" s="15">
        <v>216.6</v>
      </c>
      <c r="O35" s="15">
        <f t="shared" si="51"/>
        <v>438.29999999999995</v>
      </c>
      <c r="P35" s="15">
        <v>197.2</v>
      </c>
      <c r="Q35" s="15">
        <f t="shared" si="52"/>
        <v>635.5</v>
      </c>
      <c r="R35" s="15">
        <v>175.2</v>
      </c>
      <c r="S35" s="15">
        <f t="shared" si="53"/>
        <v>372.4</v>
      </c>
      <c r="T35" s="58">
        <f t="shared" si="54"/>
        <v>810.7</v>
      </c>
      <c r="U35" s="15">
        <v>185.1</v>
      </c>
      <c r="V35" s="15">
        <v>182.2</v>
      </c>
      <c r="W35" s="15">
        <f t="shared" si="55"/>
        <v>367.29999999999995</v>
      </c>
      <c r="X35" s="15">
        <v>184.4</v>
      </c>
      <c r="Y35" s="15">
        <f t="shared" si="56"/>
        <v>551.69999999999993</v>
      </c>
      <c r="Z35" s="15">
        <v>165.9</v>
      </c>
      <c r="AA35" s="15">
        <f t="shared" si="57"/>
        <v>350.3</v>
      </c>
      <c r="AB35" s="58">
        <f t="shared" si="58"/>
        <v>717.59999999999991</v>
      </c>
      <c r="AC35" s="15">
        <v>162.19999999999999</v>
      </c>
      <c r="AD35" s="15">
        <v>148.6</v>
      </c>
      <c r="AE35" s="15">
        <f t="shared" si="59"/>
        <v>310.79999999999995</v>
      </c>
      <c r="AF35" s="15">
        <v>147.69999999999999</v>
      </c>
      <c r="AG35" s="15">
        <f t="shared" si="60"/>
        <v>458.49999999999994</v>
      </c>
      <c r="AH35" s="15">
        <v>140.1</v>
      </c>
      <c r="AI35" s="15">
        <f t="shared" si="61"/>
        <v>287.79999999999995</v>
      </c>
      <c r="AJ35" s="58">
        <f t="shared" si="62"/>
        <v>598.59999999999991</v>
      </c>
      <c r="AK35" s="15">
        <v>144.19999999999999</v>
      </c>
      <c r="AL35" s="15">
        <v>138.69999999999999</v>
      </c>
      <c r="AM35" s="15">
        <f t="shared" si="63"/>
        <v>282.89999999999998</v>
      </c>
      <c r="AN35" s="15">
        <v>138</v>
      </c>
      <c r="AO35" s="15">
        <f t="shared" si="64"/>
        <v>420.9</v>
      </c>
      <c r="AP35" s="15">
        <v>121.1</v>
      </c>
      <c r="AQ35" s="15">
        <f t="shared" si="65"/>
        <v>259.10000000000002</v>
      </c>
      <c r="AR35" s="58">
        <f t="shared" si="66"/>
        <v>542</v>
      </c>
      <c r="AS35" s="15">
        <v>127.1</v>
      </c>
      <c r="AT35" s="15">
        <v>119</v>
      </c>
      <c r="AU35" s="15">
        <f t="shared" si="67"/>
        <v>246.1</v>
      </c>
      <c r="AV35" s="15">
        <v>107.2</v>
      </c>
      <c r="AW35" s="15">
        <f t="shared" si="68"/>
        <v>353.3</v>
      </c>
      <c r="AX35" s="16"/>
      <c r="AY35" s="16"/>
      <c r="AZ35" s="62"/>
      <c r="BA35" s="16"/>
      <c r="BB35" s="16"/>
      <c r="BC35" s="16"/>
      <c r="BD35" s="16"/>
      <c r="BE35" s="16"/>
      <c r="BF35" s="16"/>
      <c r="BG35" s="16"/>
      <c r="BH35" s="62"/>
      <c r="BI35" s="16"/>
      <c r="BJ35" s="16"/>
      <c r="BK35" s="16"/>
      <c r="BL35" s="16"/>
      <c r="BM35" s="16"/>
      <c r="BN35" s="16"/>
      <c r="BO35" s="16"/>
      <c r="BP35" s="62"/>
      <c r="BQ35" s="16"/>
      <c r="BR35" s="16"/>
      <c r="BS35" s="16"/>
      <c r="BT35" s="16"/>
      <c r="BU35" s="16"/>
      <c r="BV35" s="16"/>
      <c r="BW35" s="16"/>
      <c r="BX35" s="62"/>
      <c r="BY35" s="16"/>
      <c r="BZ35" s="16"/>
      <c r="CA35" s="16"/>
      <c r="CB35" s="16"/>
      <c r="CC35" s="16"/>
      <c r="CD35" s="16"/>
      <c r="CE35" s="16"/>
      <c r="CF35" s="62"/>
      <c r="CG35" s="16"/>
      <c r="CH35" s="16"/>
      <c r="CI35" s="16"/>
      <c r="CJ35" s="16"/>
      <c r="CK35" s="16"/>
      <c r="CL35" s="16"/>
      <c r="CM35" s="16"/>
      <c r="CN35" s="62"/>
      <c r="CO35" s="16"/>
      <c r="CP35" s="16"/>
      <c r="CQ35" s="16"/>
      <c r="CR35" s="16"/>
      <c r="CS35" s="16"/>
      <c r="CT35" s="16"/>
      <c r="CU35" s="16"/>
      <c r="CV35" s="62"/>
      <c r="CW35" s="16"/>
      <c r="CX35" s="16"/>
      <c r="CY35" s="16"/>
      <c r="CZ35" s="16"/>
      <c r="DA35" s="16"/>
      <c r="DB35" s="16"/>
      <c r="DC35" s="16"/>
      <c r="DD35" s="62"/>
      <c r="DE35" s="16"/>
      <c r="DF35" s="16"/>
      <c r="DG35" s="16"/>
      <c r="DH35" s="16"/>
      <c r="DI35" s="16"/>
      <c r="DJ35" s="16"/>
      <c r="DK35" s="16"/>
      <c r="DL35" s="62"/>
      <c r="DM35" s="16"/>
      <c r="DN35" s="16"/>
      <c r="DO35" s="16"/>
      <c r="DP35" s="16"/>
      <c r="DQ35" s="16"/>
      <c r="DR35" s="16"/>
      <c r="DS35" s="16"/>
      <c r="DT35" s="62"/>
    </row>
    <row r="36" spans="2:124" s="18" customFormat="1" ht="14.4" x14ac:dyDescent="0.3">
      <c r="B36" s="10" t="s">
        <v>379</v>
      </c>
      <c r="C36" s="60"/>
      <c r="D36" s="60"/>
      <c r="E36" s="15"/>
      <c r="F36" s="15"/>
      <c r="G36" s="15"/>
      <c r="H36" s="15"/>
      <c r="I36" s="15"/>
      <c r="J36" s="15"/>
      <c r="K36" s="15"/>
      <c r="L36" s="58"/>
      <c r="M36" s="15">
        <v>3318.4</v>
      </c>
      <c r="N36" s="15">
        <v>6348</v>
      </c>
      <c r="O36" s="15">
        <f t="shared" si="51"/>
        <v>9666.4</v>
      </c>
      <c r="P36" s="15">
        <v>5569.4</v>
      </c>
      <c r="Q36" s="15">
        <f t="shared" si="52"/>
        <v>15235.8</v>
      </c>
      <c r="R36" s="15">
        <v>7539.3</v>
      </c>
      <c r="S36" s="15">
        <f t="shared" si="53"/>
        <v>13108.7</v>
      </c>
      <c r="T36" s="58">
        <f t="shared" si="54"/>
        <v>22775.1</v>
      </c>
      <c r="U36" s="15">
        <v>5840.1</v>
      </c>
      <c r="V36" s="15">
        <v>6279.6</v>
      </c>
      <c r="W36" s="15">
        <f t="shared" si="55"/>
        <v>12119.7</v>
      </c>
      <c r="X36" s="15">
        <v>7249</v>
      </c>
      <c r="Y36" s="15">
        <f t="shared" si="56"/>
        <v>19368.7</v>
      </c>
      <c r="Z36" s="15">
        <v>7904.7</v>
      </c>
      <c r="AA36" s="15">
        <f t="shared" si="57"/>
        <v>15153.7</v>
      </c>
      <c r="AB36" s="58">
        <f t="shared" si="58"/>
        <v>27273.4</v>
      </c>
      <c r="AC36" s="15">
        <v>7520</v>
      </c>
      <c r="AD36" s="15">
        <v>7360.9</v>
      </c>
      <c r="AE36" s="15">
        <f t="shared" si="59"/>
        <v>14880.9</v>
      </c>
      <c r="AF36" s="15">
        <v>8464.7000000000007</v>
      </c>
      <c r="AG36" s="15">
        <f t="shared" si="60"/>
        <v>23345.599999999999</v>
      </c>
      <c r="AH36" s="15">
        <v>8949.2999999999993</v>
      </c>
      <c r="AI36" s="15">
        <f t="shared" si="61"/>
        <v>17414</v>
      </c>
      <c r="AJ36" s="58">
        <f t="shared" si="62"/>
        <v>32294.899999999998</v>
      </c>
      <c r="AK36" s="15">
        <v>8102.4</v>
      </c>
      <c r="AL36" s="15">
        <v>9419.2000000000007</v>
      </c>
      <c r="AM36" s="15">
        <f t="shared" si="63"/>
        <v>17521.599999999999</v>
      </c>
      <c r="AN36" s="15">
        <v>10116.4</v>
      </c>
      <c r="AO36" s="15">
        <f t="shared" si="64"/>
        <v>27638</v>
      </c>
      <c r="AP36" s="15">
        <v>9861.7000000000007</v>
      </c>
      <c r="AQ36" s="15">
        <f t="shared" si="65"/>
        <v>19978.099999999999</v>
      </c>
      <c r="AR36" s="58">
        <f t="shared" si="66"/>
        <v>37499.699999999997</v>
      </c>
      <c r="AS36" s="15">
        <v>11242.7</v>
      </c>
      <c r="AT36" s="15">
        <v>9997.7999999999993</v>
      </c>
      <c r="AU36" s="15">
        <f t="shared" si="67"/>
        <v>21240.5</v>
      </c>
      <c r="AV36" s="15">
        <v>10114.9</v>
      </c>
      <c r="AW36" s="15">
        <f t="shared" si="68"/>
        <v>31355.4</v>
      </c>
      <c r="AX36" s="12"/>
      <c r="AY36" s="12"/>
      <c r="AZ36" s="63"/>
      <c r="BA36" s="12"/>
      <c r="BB36" s="12"/>
      <c r="BC36" s="12"/>
      <c r="BD36" s="12"/>
      <c r="BE36" s="12"/>
      <c r="BF36" s="12"/>
      <c r="BG36" s="12"/>
      <c r="BH36" s="63"/>
      <c r="BI36" s="12"/>
      <c r="BJ36" s="12"/>
      <c r="BK36" s="12"/>
      <c r="BL36" s="12"/>
      <c r="BM36" s="12"/>
      <c r="BN36" s="12"/>
      <c r="BO36" s="12"/>
      <c r="BP36" s="63"/>
      <c r="BQ36" s="12"/>
      <c r="BR36" s="12"/>
      <c r="BS36" s="12"/>
      <c r="BT36" s="12"/>
      <c r="BU36" s="12"/>
      <c r="BV36" s="12"/>
      <c r="BW36" s="12"/>
      <c r="BX36" s="63"/>
      <c r="BY36" s="12"/>
      <c r="BZ36" s="12"/>
      <c r="CA36" s="12"/>
      <c r="CB36" s="12"/>
      <c r="CC36" s="12"/>
      <c r="CD36" s="12"/>
      <c r="CE36" s="12"/>
      <c r="CF36" s="63"/>
      <c r="CG36" s="12"/>
      <c r="CH36" s="12"/>
      <c r="CI36" s="12"/>
      <c r="CJ36" s="12"/>
      <c r="CK36" s="12"/>
      <c r="CL36" s="12"/>
      <c r="CM36" s="12"/>
      <c r="CN36" s="63"/>
      <c r="CO36" s="12"/>
      <c r="CP36" s="12"/>
      <c r="CQ36" s="12"/>
      <c r="CR36" s="12"/>
      <c r="CS36" s="12"/>
      <c r="CT36" s="12"/>
      <c r="CU36" s="12"/>
      <c r="CV36" s="63"/>
      <c r="CW36" s="12"/>
      <c r="CX36" s="12"/>
      <c r="CY36" s="12"/>
      <c r="CZ36" s="12"/>
      <c r="DA36" s="12"/>
      <c r="DB36" s="12"/>
      <c r="DC36" s="12"/>
      <c r="DD36" s="63"/>
      <c r="DE36" s="12"/>
      <c r="DF36" s="12"/>
      <c r="DG36" s="12"/>
      <c r="DH36" s="12"/>
      <c r="DI36" s="12"/>
      <c r="DJ36" s="12"/>
      <c r="DK36" s="12"/>
      <c r="DL36" s="63"/>
      <c r="DM36" s="12"/>
      <c r="DN36" s="12"/>
      <c r="DO36" s="12"/>
      <c r="DP36" s="12"/>
      <c r="DQ36" s="12"/>
      <c r="DR36" s="12"/>
      <c r="DS36" s="12"/>
      <c r="DT36" s="63"/>
    </row>
    <row r="37" spans="2:124" s="16" customFormat="1" x14ac:dyDescent="0.25">
      <c r="B37" s="40" t="s">
        <v>380</v>
      </c>
      <c r="M37" s="16">
        <f t="shared" ref="M37:AW37" si="69">M32+M33+M34+M35+M36</f>
        <v>22300.400000000005</v>
      </c>
      <c r="N37" s="16">
        <f t="shared" si="69"/>
        <v>23400.499999999996</v>
      </c>
      <c r="O37" s="16">
        <f t="shared" si="69"/>
        <v>45700.9</v>
      </c>
      <c r="P37" s="16">
        <f t="shared" si="69"/>
        <v>24959.5</v>
      </c>
      <c r="Q37" s="16">
        <f t="shared" si="69"/>
        <v>70660.399999999994</v>
      </c>
      <c r="R37" s="16">
        <f t="shared" si="69"/>
        <v>27526.3</v>
      </c>
      <c r="S37" s="16">
        <f t="shared" si="69"/>
        <v>52485.8</v>
      </c>
      <c r="T37" s="16">
        <f t="shared" si="69"/>
        <v>98186.700000000012</v>
      </c>
      <c r="U37" s="16">
        <f t="shared" si="69"/>
        <v>29434.699999999997</v>
      </c>
      <c r="V37" s="16">
        <f t="shared" si="69"/>
        <v>25814.300000000003</v>
      </c>
      <c r="W37" s="16">
        <f t="shared" si="69"/>
        <v>55249</v>
      </c>
      <c r="X37" s="16">
        <f t="shared" si="69"/>
        <v>30939.9</v>
      </c>
      <c r="Y37" s="16">
        <f t="shared" si="69"/>
        <v>86188.9</v>
      </c>
      <c r="Z37" s="16">
        <f t="shared" si="69"/>
        <v>29516</v>
      </c>
      <c r="AA37" s="16">
        <f t="shared" si="69"/>
        <v>60455.900000000009</v>
      </c>
      <c r="AB37" s="16">
        <f t="shared" si="69"/>
        <v>115704.90000000002</v>
      </c>
      <c r="AC37" s="16">
        <f t="shared" si="69"/>
        <v>34707.199999999997</v>
      </c>
      <c r="AD37" s="16">
        <f t="shared" si="69"/>
        <v>31442.299999999996</v>
      </c>
      <c r="AE37" s="16">
        <f t="shared" si="69"/>
        <v>66149.5</v>
      </c>
      <c r="AF37" s="16">
        <f t="shared" si="69"/>
        <v>33776.400000000001</v>
      </c>
      <c r="AG37" s="16">
        <f t="shared" si="69"/>
        <v>99925.9</v>
      </c>
      <c r="AH37" s="16">
        <f t="shared" si="69"/>
        <v>33097.699999999997</v>
      </c>
      <c r="AI37" s="16">
        <f t="shared" si="69"/>
        <v>66874.100000000006</v>
      </c>
      <c r="AJ37" s="16">
        <f t="shared" si="69"/>
        <v>133023.6</v>
      </c>
      <c r="AK37" s="16">
        <f t="shared" si="69"/>
        <v>35631.1</v>
      </c>
      <c r="AL37" s="16">
        <f t="shared" si="69"/>
        <v>33442.5</v>
      </c>
      <c r="AM37" s="16">
        <f t="shared" si="69"/>
        <v>69073.600000000006</v>
      </c>
      <c r="AN37" s="16">
        <f t="shared" si="69"/>
        <v>38654.199999999997</v>
      </c>
      <c r="AO37" s="16">
        <f t="shared" si="69"/>
        <v>107727.79999999999</v>
      </c>
      <c r="AP37" s="16">
        <f t="shared" si="69"/>
        <v>35870.699999999997</v>
      </c>
      <c r="AQ37" s="16">
        <f t="shared" si="69"/>
        <v>74524.899999999994</v>
      </c>
      <c r="AR37" s="16">
        <f t="shared" si="69"/>
        <v>143598.5</v>
      </c>
      <c r="AS37" s="16">
        <f t="shared" si="69"/>
        <v>40675.699999999997</v>
      </c>
      <c r="AT37" s="16">
        <f t="shared" si="69"/>
        <v>37743.899999999994</v>
      </c>
      <c r="AU37" s="16">
        <f t="shared" si="69"/>
        <v>78419.600000000006</v>
      </c>
      <c r="AV37" s="16">
        <f t="shared" si="69"/>
        <v>41112.800000000003</v>
      </c>
      <c r="AW37" s="16">
        <f t="shared" si="69"/>
        <v>119532.4</v>
      </c>
      <c r="AX37" s="134"/>
      <c r="AZ37" s="62"/>
      <c r="BA37" s="134"/>
      <c r="BB37" s="134"/>
      <c r="BD37" s="134"/>
      <c r="BF37" s="134"/>
      <c r="BH37" s="62"/>
      <c r="BI37" s="134"/>
      <c r="BJ37" s="134"/>
      <c r="BL37" s="134"/>
      <c r="BN37" s="134"/>
      <c r="BP37" s="62"/>
      <c r="BQ37" s="134"/>
      <c r="BR37" s="134"/>
      <c r="BT37" s="134"/>
      <c r="BV37" s="134"/>
      <c r="BX37" s="62"/>
      <c r="BY37" s="134"/>
      <c r="BZ37" s="134"/>
      <c r="CB37" s="134"/>
      <c r="CD37" s="134"/>
      <c r="CF37" s="62"/>
      <c r="CG37" s="134"/>
      <c r="CH37" s="134"/>
      <c r="CJ37" s="134"/>
      <c r="CL37" s="134"/>
      <c r="CN37" s="62"/>
      <c r="CO37" s="134"/>
      <c r="CP37" s="134"/>
      <c r="CR37" s="134"/>
      <c r="CT37" s="134"/>
      <c r="CV37" s="62"/>
      <c r="CW37" s="134"/>
      <c r="CX37" s="134"/>
      <c r="CZ37" s="134"/>
      <c r="DB37" s="134"/>
      <c r="DD37" s="62"/>
      <c r="DE37" s="134"/>
      <c r="DF37" s="134"/>
      <c r="DH37" s="134"/>
      <c r="DJ37" s="134"/>
      <c r="DL37" s="62"/>
      <c r="DM37" s="134"/>
      <c r="DN37" s="134"/>
      <c r="DP37" s="134"/>
      <c r="DR37" s="134"/>
      <c r="DT37" s="62"/>
    </row>
    <row r="38" spans="2:124" s="134" customFormat="1" ht="14.4" x14ac:dyDescent="0.3">
      <c r="B38" s="40" t="s">
        <v>381</v>
      </c>
      <c r="C38" s="145"/>
      <c r="D38" s="14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60"/>
      <c r="AZ38" s="143"/>
      <c r="BA38" s="16"/>
      <c r="BB38" s="16"/>
      <c r="BD38" s="16"/>
      <c r="BF38" s="16"/>
      <c r="BG38" s="60"/>
      <c r="BH38" s="143"/>
      <c r="BI38" s="16"/>
      <c r="BJ38" s="16"/>
      <c r="BL38" s="16"/>
      <c r="BN38" s="16"/>
      <c r="BO38" s="60"/>
      <c r="BP38" s="143"/>
      <c r="BQ38" s="16"/>
      <c r="BR38" s="16"/>
      <c r="BT38" s="16"/>
      <c r="BV38" s="16"/>
      <c r="BW38" s="60"/>
      <c r="BX38" s="143"/>
      <c r="BY38" s="16"/>
      <c r="BZ38" s="16"/>
      <c r="CB38" s="16"/>
      <c r="CD38" s="16"/>
      <c r="CE38" s="60"/>
      <c r="CF38" s="143"/>
      <c r="CG38" s="16"/>
      <c r="CH38" s="16"/>
      <c r="CJ38" s="16"/>
      <c r="CL38" s="16"/>
      <c r="CM38" s="60"/>
      <c r="CN38" s="143"/>
      <c r="CO38" s="16"/>
      <c r="CP38" s="16"/>
      <c r="CR38" s="16"/>
      <c r="CT38" s="16"/>
      <c r="CU38" s="60"/>
      <c r="CV38" s="143"/>
      <c r="CW38" s="16"/>
      <c r="CX38" s="16"/>
      <c r="CZ38" s="16"/>
      <c r="DB38" s="16"/>
      <c r="DC38" s="60"/>
      <c r="DD38" s="143"/>
      <c r="DE38" s="16"/>
      <c r="DF38" s="16"/>
      <c r="DH38" s="16"/>
      <c r="DJ38" s="16"/>
      <c r="DK38" s="60"/>
      <c r="DL38" s="143"/>
      <c r="DM38" s="16"/>
      <c r="DN38" s="16"/>
      <c r="DP38" s="16"/>
      <c r="DR38" s="16"/>
      <c r="DS38" s="60"/>
      <c r="DT38" s="143"/>
    </row>
    <row r="39" spans="2:124" x14ac:dyDescent="0.25">
      <c r="B39" s="10" t="s">
        <v>367</v>
      </c>
      <c r="C39" s="40"/>
      <c r="D39" s="40"/>
      <c r="E39" s="15"/>
      <c r="F39" s="15"/>
      <c r="G39" s="15"/>
      <c r="H39" s="15"/>
      <c r="I39" s="15"/>
      <c r="J39" s="15"/>
      <c r="K39" s="15"/>
      <c r="L39" s="58"/>
      <c r="M39" s="15">
        <v>1350.3</v>
      </c>
      <c r="N39" s="15">
        <v>1365.9</v>
      </c>
      <c r="O39" s="15">
        <f t="shared" ref="O39:O43" si="70">M39+N39</f>
        <v>2716.2</v>
      </c>
      <c r="P39" s="15">
        <v>2492.6</v>
      </c>
      <c r="Q39" s="15">
        <f t="shared" ref="Q39:Q43" si="71">M39+N39+P39</f>
        <v>5208.7999999999993</v>
      </c>
      <c r="R39" s="15">
        <v>1401.9</v>
      </c>
      <c r="S39" s="15">
        <f t="shared" ref="S39:S43" si="72">P39+R39</f>
        <v>3894.5</v>
      </c>
      <c r="T39" s="58">
        <f t="shared" ref="T39:T43" si="73">M39+N39+P39+R39</f>
        <v>6610.6999999999989</v>
      </c>
      <c r="U39" s="15">
        <v>2139.4</v>
      </c>
      <c r="V39" s="15">
        <v>1231.5</v>
      </c>
      <c r="W39" s="15">
        <f t="shared" ref="W39:W43" si="74">U39+V39</f>
        <v>3370.9</v>
      </c>
      <c r="X39" s="15">
        <v>2434.3000000000002</v>
      </c>
      <c r="Y39" s="15">
        <f t="shared" ref="Y39:Y43" si="75">U39+V39+X39</f>
        <v>5805.2000000000007</v>
      </c>
      <c r="Z39" s="15">
        <v>1315.6</v>
      </c>
      <c r="AA39" s="15">
        <f t="shared" ref="AA39:AA43" si="76">X39+Z39</f>
        <v>3749.9</v>
      </c>
      <c r="AB39" s="58">
        <f t="shared" ref="AB39:AB43" si="77">U39+V39+X39+Z39</f>
        <v>7120.8000000000011</v>
      </c>
      <c r="AC39" s="15">
        <v>2272.5</v>
      </c>
      <c r="AD39" s="15">
        <v>1386.4</v>
      </c>
      <c r="AE39" s="15">
        <f t="shared" ref="AE39:AE43" si="78">AC39+AD39</f>
        <v>3658.9</v>
      </c>
      <c r="AF39" s="15">
        <v>2699.6</v>
      </c>
      <c r="AG39" s="15">
        <f t="shared" ref="AG39:AG43" si="79">AC39+AD39+AF39</f>
        <v>6358.5</v>
      </c>
      <c r="AH39" s="15">
        <v>1704.7</v>
      </c>
      <c r="AI39" s="15">
        <f t="shared" ref="AI39:AI43" si="80">AF39+AH39</f>
        <v>4404.3</v>
      </c>
      <c r="AJ39" s="58">
        <f t="shared" ref="AJ39:AJ43" si="81">AC39+AD39+AF39+AH39</f>
        <v>8063.2</v>
      </c>
      <c r="AK39" s="15">
        <v>2509.1</v>
      </c>
      <c r="AL39" s="15">
        <v>1278.0999999999999</v>
      </c>
      <c r="AM39" s="15">
        <f t="shared" ref="AM39:AM43" si="82">AK39+AL39</f>
        <v>3787.2</v>
      </c>
      <c r="AN39" s="15">
        <v>2671.4</v>
      </c>
      <c r="AO39" s="15">
        <f t="shared" ref="AO39:AO43" si="83">AK39+AL39+AN39</f>
        <v>6458.6</v>
      </c>
      <c r="AP39" s="15">
        <v>1690</v>
      </c>
      <c r="AQ39" s="15">
        <f t="shared" ref="AQ39:AQ43" si="84">AN39+AP39</f>
        <v>4361.3999999999996</v>
      </c>
      <c r="AR39" s="58">
        <f t="shared" ref="AR39:AR43" si="85">AK39+AL39+AN39+AP39</f>
        <v>8148.6</v>
      </c>
      <c r="AS39" s="15">
        <v>2471.1</v>
      </c>
      <c r="AT39" s="15">
        <v>2049.9</v>
      </c>
      <c r="AU39" s="15">
        <f t="shared" ref="AU39:AU43" si="86">AS39+AT39</f>
        <v>4521</v>
      </c>
      <c r="AV39" s="15">
        <v>3105</v>
      </c>
      <c r="AW39" s="15">
        <f t="shared" ref="AW39:AW43" si="87">AS39+AT39+AV39</f>
        <v>7626</v>
      </c>
      <c r="AX39" s="16"/>
      <c r="AY39" s="16"/>
      <c r="AZ39" s="62"/>
      <c r="BA39" s="16"/>
      <c r="BB39" s="16"/>
      <c r="BC39" s="16"/>
      <c r="BD39" s="16"/>
      <c r="BE39" s="16"/>
      <c r="BF39" s="16"/>
      <c r="BG39" s="16"/>
      <c r="BH39" s="62"/>
      <c r="BI39" s="16"/>
      <c r="BJ39" s="16"/>
      <c r="BK39" s="16"/>
      <c r="BL39" s="16"/>
      <c r="BM39" s="16"/>
      <c r="BN39" s="16"/>
      <c r="BO39" s="16"/>
      <c r="BP39" s="62"/>
      <c r="BQ39" s="16"/>
      <c r="BR39" s="16"/>
      <c r="BS39" s="16"/>
      <c r="BT39" s="16"/>
      <c r="BU39" s="16"/>
      <c r="BV39" s="16"/>
      <c r="BW39" s="16"/>
      <c r="BX39" s="62"/>
      <c r="BY39" s="16"/>
      <c r="BZ39" s="16"/>
      <c r="CA39" s="16"/>
      <c r="CB39" s="16"/>
      <c r="CC39" s="16"/>
      <c r="CD39" s="16"/>
      <c r="CE39" s="16"/>
      <c r="CF39" s="62"/>
      <c r="CG39" s="16"/>
      <c r="CH39" s="16"/>
      <c r="CI39" s="16"/>
      <c r="CJ39" s="16"/>
      <c r="CK39" s="16"/>
      <c r="CL39" s="16"/>
      <c r="CM39" s="16"/>
      <c r="CN39" s="62"/>
      <c r="CO39" s="16"/>
      <c r="CP39" s="16"/>
      <c r="CQ39" s="16"/>
      <c r="CR39" s="16"/>
      <c r="CS39" s="16"/>
      <c r="CT39" s="16"/>
      <c r="CU39" s="16"/>
      <c r="CV39" s="62"/>
      <c r="CW39" s="16"/>
      <c r="CX39" s="16"/>
      <c r="CY39" s="16"/>
      <c r="CZ39" s="16"/>
      <c r="DA39" s="16"/>
      <c r="DB39" s="16"/>
      <c r="DC39" s="16"/>
      <c r="DD39" s="62"/>
      <c r="DE39" s="16"/>
      <c r="DF39" s="16"/>
      <c r="DG39" s="16"/>
      <c r="DH39" s="16"/>
      <c r="DI39" s="16"/>
      <c r="DJ39" s="16"/>
      <c r="DK39" s="16"/>
      <c r="DL39" s="62"/>
      <c r="DM39" s="16"/>
      <c r="DN39" s="16"/>
      <c r="DO39" s="16"/>
      <c r="DP39" s="16"/>
      <c r="DQ39" s="16"/>
      <c r="DR39" s="16"/>
      <c r="DS39" s="16"/>
      <c r="DT39" s="62"/>
    </row>
    <row r="40" spans="2:124" s="40" customFormat="1" x14ac:dyDescent="0.25">
      <c r="B40" s="10" t="s">
        <v>368</v>
      </c>
      <c r="C40" s="42"/>
      <c r="D40" s="42"/>
      <c r="E40" s="15"/>
      <c r="F40" s="15"/>
      <c r="G40" s="15"/>
      <c r="H40" s="15"/>
      <c r="I40" s="15"/>
      <c r="J40" s="15"/>
      <c r="K40" s="15"/>
      <c r="L40" s="58"/>
      <c r="M40" s="15">
        <v>955.2</v>
      </c>
      <c r="N40" s="15">
        <v>701.9</v>
      </c>
      <c r="O40" s="15">
        <f t="shared" si="70"/>
        <v>1657.1</v>
      </c>
      <c r="P40" s="15">
        <v>583.79999999999995</v>
      </c>
      <c r="Q40" s="15">
        <f t="shared" si="71"/>
        <v>2240.8999999999996</v>
      </c>
      <c r="R40" s="15">
        <v>723.3</v>
      </c>
      <c r="S40" s="15">
        <f t="shared" si="72"/>
        <v>1307.0999999999999</v>
      </c>
      <c r="T40" s="58">
        <f t="shared" si="73"/>
        <v>2964.2</v>
      </c>
      <c r="U40" s="15">
        <v>902.7</v>
      </c>
      <c r="V40" s="15">
        <v>276.3</v>
      </c>
      <c r="W40" s="15">
        <f t="shared" si="74"/>
        <v>1179</v>
      </c>
      <c r="X40" s="15">
        <v>623.5</v>
      </c>
      <c r="Y40" s="15">
        <f t="shared" si="75"/>
        <v>1802.5</v>
      </c>
      <c r="Z40" s="15">
        <v>388.7</v>
      </c>
      <c r="AA40" s="15">
        <f t="shared" si="76"/>
        <v>1012.2</v>
      </c>
      <c r="AB40" s="58">
        <f t="shared" si="77"/>
        <v>2191.1999999999998</v>
      </c>
      <c r="AC40" s="15">
        <v>492.2</v>
      </c>
      <c r="AD40" s="15">
        <v>323.39999999999998</v>
      </c>
      <c r="AE40" s="15">
        <f t="shared" si="78"/>
        <v>815.59999999999991</v>
      </c>
      <c r="AF40" s="15">
        <v>1055.2</v>
      </c>
      <c r="AG40" s="15">
        <f t="shared" si="79"/>
        <v>1870.8</v>
      </c>
      <c r="AH40" s="15">
        <v>287.10000000000002</v>
      </c>
      <c r="AI40" s="15">
        <f t="shared" si="80"/>
        <v>1342.3000000000002</v>
      </c>
      <c r="AJ40" s="58">
        <f t="shared" si="81"/>
        <v>2157.9</v>
      </c>
      <c r="AK40" s="15">
        <v>307.5</v>
      </c>
      <c r="AL40" s="15">
        <v>264.39999999999998</v>
      </c>
      <c r="AM40" s="15">
        <f t="shared" si="82"/>
        <v>571.9</v>
      </c>
      <c r="AN40" s="15">
        <v>903.5</v>
      </c>
      <c r="AO40" s="15">
        <f t="shared" si="83"/>
        <v>1475.4</v>
      </c>
      <c r="AP40" s="15">
        <v>432.5</v>
      </c>
      <c r="AQ40" s="15">
        <f t="shared" si="84"/>
        <v>1336</v>
      </c>
      <c r="AR40" s="58">
        <f t="shared" si="85"/>
        <v>1907.9</v>
      </c>
      <c r="AS40" s="15">
        <v>591.70000000000005</v>
      </c>
      <c r="AT40" s="15">
        <v>875.8</v>
      </c>
      <c r="AU40" s="15">
        <f t="shared" si="86"/>
        <v>1467.5</v>
      </c>
      <c r="AV40" s="15">
        <v>454.3</v>
      </c>
      <c r="AW40" s="15">
        <f t="shared" si="87"/>
        <v>1921.8</v>
      </c>
      <c r="AX40" s="60"/>
      <c r="AY40" s="60"/>
      <c r="AZ40" s="142"/>
      <c r="BA40" s="60"/>
      <c r="BB40" s="60"/>
      <c r="BC40" s="60"/>
      <c r="BD40" s="60"/>
      <c r="BE40" s="60"/>
      <c r="BF40" s="60"/>
      <c r="BG40" s="60"/>
      <c r="BH40" s="142"/>
      <c r="BI40" s="60"/>
      <c r="BJ40" s="60"/>
      <c r="BK40" s="60"/>
      <c r="BL40" s="60"/>
      <c r="BM40" s="60"/>
      <c r="BN40" s="60"/>
      <c r="BO40" s="60"/>
      <c r="BP40" s="142"/>
      <c r="BQ40" s="60"/>
      <c r="BR40" s="60"/>
      <c r="BS40" s="60"/>
      <c r="BT40" s="60"/>
      <c r="BU40" s="60"/>
      <c r="BV40" s="60"/>
      <c r="BW40" s="60"/>
      <c r="BX40" s="142"/>
      <c r="BY40" s="60"/>
      <c r="BZ40" s="60"/>
      <c r="CA40" s="60"/>
      <c r="CB40" s="60"/>
      <c r="CC40" s="60"/>
      <c r="CD40" s="60"/>
      <c r="CE40" s="60"/>
      <c r="CF40" s="142"/>
      <c r="CG40" s="60"/>
      <c r="CH40" s="60"/>
      <c r="CI40" s="60"/>
      <c r="CJ40" s="60"/>
      <c r="CK40" s="60"/>
      <c r="CL40" s="60"/>
      <c r="CM40" s="60"/>
      <c r="CN40" s="142"/>
      <c r="CO40" s="60"/>
      <c r="CP40" s="60"/>
      <c r="CQ40" s="60"/>
      <c r="CR40" s="60"/>
      <c r="CS40" s="60"/>
      <c r="CT40" s="60"/>
      <c r="CU40" s="60"/>
      <c r="CV40" s="142"/>
      <c r="CW40" s="60"/>
      <c r="CX40" s="60"/>
      <c r="CY40" s="60"/>
      <c r="CZ40" s="60"/>
      <c r="DA40" s="60"/>
      <c r="DB40" s="60"/>
      <c r="DC40" s="60"/>
      <c r="DD40" s="142"/>
      <c r="DE40" s="60"/>
      <c r="DF40" s="60"/>
      <c r="DG40" s="60"/>
      <c r="DH40" s="60"/>
      <c r="DI40" s="60"/>
      <c r="DJ40" s="60"/>
      <c r="DK40" s="60"/>
      <c r="DL40" s="142"/>
      <c r="DM40" s="60"/>
      <c r="DN40" s="60"/>
      <c r="DO40" s="60"/>
      <c r="DP40" s="60"/>
      <c r="DQ40" s="60"/>
      <c r="DR40" s="60"/>
      <c r="DS40" s="60"/>
      <c r="DT40" s="142"/>
    </row>
    <row r="41" spans="2:124" s="15" customFormat="1" x14ac:dyDescent="0.25">
      <c r="B41" s="10" t="s">
        <v>369</v>
      </c>
      <c r="L41" s="58"/>
      <c r="M41" s="15">
        <v>275</v>
      </c>
      <c r="N41" s="15">
        <v>337.1</v>
      </c>
      <c r="O41" s="15">
        <f t="shared" si="70"/>
        <v>612.1</v>
      </c>
      <c r="P41" s="15">
        <v>362.5</v>
      </c>
      <c r="Q41" s="15">
        <f t="shared" si="71"/>
        <v>974.6</v>
      </c>
      <c r="R41" s="15">
        <v>228.5</v>
      </c>
      <c r="S41" s="15">
        <f t="shared" si="72"/>
        <v>591</v>
      </c>
      <c r="T41" s="58">
        <f t="shared" si="73"/>
        <v>1203.0999999999999</v>
      </c>
      <c r="U41" s="15">
        <v>234.6</v>
      </c>
      <c r="V41" s="15">
        <v>36.5</v>
      </c>
      <c r="W41" s="15">
        <f t="shared" si="74"/>
        <v>271.10000000000002</v>
      </c>
      <c r="X41" s="15">
        <v>59.6</v>
      </c>
      <c r="Y41" s="15">
        <f t="shared" si="75"/>
        <v>330.70000000000005</v>
      </c>
      <c r="Z41" s="15">
        <v>56.1</v>
      </c>
      <c r="AA41" s="15">
        <f t="shared" si="76"/>
        <v>115.7</v>
      </c>
      <c r="AB41" s="58">
        <f t="shared" si="77"/>
        <v>386.80000000000007</v>
      </c>
      <c r="AC41" s="15">
        <v>56.8</v>
      </c>
      <c r="AD41" s="15">
        <v>43.4</v>
      </c>
      <c r="AE41" s="15">
        <f t="shared" si="78"/>
        <v>100.19999999999999</v>
      </c>
      <c r="AF41" s="15">
        <v>52.1</v>
      </c>
      <c r="AG41" s="15">
        <f t="shared" si="79"/>
        <v>152.29999999999998</v>
      </c>
      <c r="AH41" s="15">
        <v>34.9</v>
      </c>
      <c r="AI41" s="15">
        <f t="shared" si="80"/>
        <v>87</v>
      </c>
      <c r="AJ41" s="58">
        <f t="shared" si="81"/>
        <v>187.2</v>
      </c>
      <c r="AK41" s="15">
        <v>37.1</v>
      </c>
      <c r="AL41" s="15">
        <v>36.799999999999997</v>
      </c>
      <c r="AM41" s="15">
        <f t="shared" si="82"/>
        <v>73.900000000000006</v>
      </c>
      <c r="AN41" s="15">
        <v>32</v>
      </c>
      <c r="AO41" s="15">
        <f t="shared" si="83"/>
        <v>105.9</v>
      </c>
      <c r="AP41" s="15">
        <v>37</v>
      </c>
      <c r="AQ41" s="15">
        <f t="shared" si="84"/>
        <v>69</v>
      </c>
      <c r="AR41" s="58">
        <f t="shared" si="85"/>
        <v>142.9</v>
      </c>
      <c r="AS41" s="15">
        <v>58.2</v>
      </c>
      <c r="AT41" s="15">
        <v>51</v>
      </c>
      <c r="AU41" s="15">
        <f t="shared" si="86"/>
        <v>109.2</v>
      </c>
      <c r="AV41" s="15">
        <v>48.2</v>
      </c>
      <c r="AW41" s="15">
        <f t="shared" si="87"/>
        <v>157.4</v>
      </c>
      <c r="AX41" s="10"/>
      <c r="AZ41" s="58"/>
      <c r="BA41" s="10"/>
      <c r="BB41" s="10"/>
      <c r="BD41" s="10"/>
      <c r="BF41" s="10"/>
      <c r="BH41" s="58"/>
      <c r="BI41" s="10"/>
      <c r="BJ41" s="10"/>
      <c r="BL41" s="10"/>
      <c r="BN41" s="10"/>
      <c r="BP41" s="58"/>
      <c r="BQ41" s="10"/>
      <c r="BR41" s="10"/>
      <c r="BT41" s="10"/>
      <c r="BV41" s="10"/>
      <c r="BX41" s="58"/>
      <c r="BY41" s="10"/>
      <c r="BZ41" s="10"/>
      <c r="CB41" s="10"/>
      <c r="CD41" s="10"/>
      <c r="CF41" s="58"/>
      <c r="CG41" s="10"/>
      <c r="CH41" s="10"/>
      <c r="CJ41" s="10"/>
      <c r="CL41" s="10"/>
      <c r="CN41" s="58"/>
      <c r="CO41" s="10"/>
      <c r="CP41" s="10"/>
      <c r="CR41" s="10"/>
      <c r="CT41" s="10"/>
      <c r="CV41" s="58"/>
      <c r="CW41" s="10"/>
      <c r="CX41" s="10"/>
      <c r="CZ41" s="10"/>
      <c r="DB41" s="10"/>
      <c r="DD41" s="58"/>
      <c r="DE41" s="10"/>
      <c r="DF41" s="10"/>
      <c r="DH41" s="10"/>
      <c r="DJ41" s="10"/>
      <c r="DL41" s="58"/>
      <c r="DM41" s="10"/>
      <c r="DN41" s="10"/>
      <c r="DP41" s="10"/>
      <c r="DR41" s="10"/>
      <c r="DT41" s="58"/>
    </row>
    <row r="42" spans="2:124" x14ac:dyDescent="0.25">
      <c r="B42" s="10" t="s">
        <v>370</v>
      </c>
      <c r="G42" s="15"/>
      <c r="I42" s="15"/>
      <c r="K42" s="15"/>
      <c r="L42" s="58"/>
      <c r="M42" s="10">
        <v>2.6</v>
      </c>
      <c r="N42" s="10">
        <v>2.6</v>
      </c>
      <c r="O42" s="15">
        <f t="shared" si="70"/>
        <v>5.2</v>
      </c>
      <c r="P42" s="10">
        <v>1</v>
      </c>
      <c r="Q42" s="15">
        <f t="shared" si="71"/>
        <v>6.2</v>
      </c>
      <c r="R42" s="10">
        <v>1.6</v>
      </c>
      <c r="S42" s="15">
        <f t="shared" si="72"/>
        <v>2.6</v>
      </c>
      <c r="T42" s="58">
        <f t="shared" si="73"/>
        <v>7.8000000000000007</v>
      </c>
      <c r="U42" s="10">
        <v>2.4</v>
      </c>
      <c r="V42" s="10">
        <v>2.6</v>
      </c>
      <c r="W42" s="15">
        <f t="shared" si="74"/>
        <v>5</v>
      </c>
      <c r="X42" s="10">
        <v>0.9</v>
      </c>
      <c r="Y42" s="15">
        <f t="shared" si="75"/>
        <v>5.9</v>
      </c>
      <c r="Z42" s="10">
        <v>1.5</v>
      </c>
      <c r="AA42" s="15">
        <f t="shared" si="76"/>
        <v>2.4</v>
      </c>
      <c r="AB42" s="58">
        <f t="shared" si="77"/>
        <v>7.4</v>
      </c>
      <c r="AC42" s="10">
        <v>2.8</v>
      </c>
      <c r="AD42" s="10">
        <v>1.2</v>
      </c>
      <c r="AE42" s="15">
        <f t="shared" si="78"/>
        <v>4</v>
      </c>
      <c r="AF42" s="10">
        <v>0.2</v>
      </c>
      <c r="AG42" s="15">
        <f t="shared" si="79"/>
        <v>4.2</v>
      </c>
      <c r="AH42" s="10">
        <v>0.6</v>
      </c>
      <c r="AI42" s="15">
        <f t="shared" si="80"/>
        <v>0.8</v>
      </c>
      <c r="AJ42" s="58">
        <f t="shared" si="81"/>
        <v>4.8</v>
      </c>
      <c r="AK42" s="10">
        <v>3.1</v>
      </c>
      <c r="AL42" s="10">
        <v>3</v>
      </c>
      <c r="AM42" s="15">
        <f t="shared" si="82"/>
        <v>6.1</v>
      </c>
      <c r="AN42" s="10">
        <v>8.6999999999999993</v>
      </c>
      <c r="AO42" s="15">
        <f t="shared" si="83"/>
        <v>14.799999999999999</v>
      </c>
      <c r="AP42" s="10">
        <v>4.0999999999999996</v>
      </c>
      <c r="AQ42" s="15">
        <f t="shared" si="84"/>
        <v>12.799999999999999</v>
      </c>
      <c r="AR42" s="58">
        <f t="shared" si="85"/>
        <v>18.899999999999999</v>
      </c>
      <c r="AS42" s="10">
        <v>3.2</v>
      </c>
      <c r="AT42" s="10">
        <v>3.1</v>
      </c>
      <c r="AU42" s="15">
        <f t="shared" si="86"/>
        <v>6.3000000000000007</v>
      </c>
      <c r="AV42" s="10">
        <v>1.3</v>
      </c>
      <c r="AW42" s="15">
        <f t="shared" si="87"/>
        <v>7.6000000000000005</v>
      </c>
      <c r="AX42" s="15"/>
      <c r="AZ42" s="50"/>
      <c r="BA42" s="15"/>
      <c r="BB42" s="15"/>
      <c r="BD42" s="15"/>
      <c r="BF42" s="15"/>
      <c r="BH42" s="50"/>
      <c r="BI42" s="15"/>
      <c r="BJ42" s="15"/>
      <c r="BL42" s="15"/>
      <c r="BN42" s="15"/>
      <c r="BP42" s="50"/>
      <c r="BQ42" s="15"/>
      <c r="BR42" s="15"/>
      <c r="BT42" s="15"/>
      <c r="BV42" s="15"/>
      <c r="BX42" s="50"/>
      <c r="BY42" s="15"/>
      <c r="BZ42" s="15"/>
      <c r="CB42" s="15"/>
      <c r="CD42" s="15"/>
      <c r="CF42" s="50"/>
      <c r="CG42" s="15"/>
      <c r="CH42" s="15"/>
      <c r="CJ42" s="15"/>
      <c r="CL42" s="15"/>
      <c r="CN42" s="50"/>
      <c r="CO42" s="15"/>
      <c r="CP42" s="15"/>
      <c r="CR42" s="15"/>
      <c r="CT42" s="15"/>
      <c r="CV42" s="50"/>
      <c r="CW42" s="15"/>
      <c r="CX42" s="15"/>
      <c r="CZ42" s="15"/>
      <c r="DB42" s="15"/>
      <c r="DD42" s="50"/>
      <c r="DE42" s="15"/>
      <c r="DF42" s="15"/>
      <c r="DH42" s="15"/>
      <c r="DJ42" s="15"/>
      <c r="DL42" s="50"/>
      <c r="DM42" s="15"/>
      <c r="DN42" s="15"/>
      <c r="DP42" s="15"/>
      <c r="DR42" s="15"/>
      <c r="DT42" s="50"/>
    </row>
    <row r="43" spans="2:124" s="15" customFormat="1" x14ac:dyDescent="0.25">
      <c r="B43" s="10" t="s">
        <v>382</v>
      </c>
      <c r="L43" s="58"/>
      <c r="M43" s="15">
        <v>1921.1</v>
      </c>
      <c r="N43" s="15">
        <v>2389.5</v>
      </c>
      <c r="O43" s="15">
        <f t="shared" si="70"/>
        <v>4310.6000000000004</v>
      </c>
      <c r="P43" s="15">
        <v>1862.6</v>
      </c>
      <c r="Q43" s="15">
        <f t="shared" si="71"/>
        <v>6173.2000000000007</v>
      </c>
      <c r="R43" s="15">
        <v>3987.7</v>
      </c>
      <c r="S43" s="15">
        <f t="shared" si="72"/>
        <v>5850.2999999999993</v>
      </c>
      <c r="T43" s="58">
        <f t="shared" si="73"/>
        <v>10160.900000000001</v>
      </c>
      <c r="U43" s="15">
        <v>3826.2</v>
      </c>
      <c r="V43" s="15">
        <v>1445.9</v>
      </c>
      <c r="W43" s="15">
        <f t="shared" si="74"/>
        <v>5272.1</v>
      </c>
      <c r="X43" s="15">
        <v>4181.1000000000004</v>
      </c>
      <c r="Y43" s="15">
        <f t="shared" si="75"/>
        <v>9453.2000000000007</v>
      </c>
      <c r="Z43" s="15">
        <v>3411.3</v>
      </c>
      <c r="AA43" s="15">
        <f t="shared" si="76"/>
        <v>7592.4000000000005</v>
      </c>
      <c r="AB43" s="58">
        <f t="shared" si="77"/>
        <v>12864.5</v>
      </c>
      <c r="AC43" s="15">
        <v>6522.2</v>
      </c>
      <c r="AD43" s="15">
        <v>3924.2</v>
      </c>
      <c r="AE43" s="15">
        <f t="shared" si="78"/>
        <v>10446.4</v>
      </c>
      <c r="AF43" s="15">
        <v>3196.8</v>
      </c>
      <c r="AG43" s="15">
        <f t="shared" si="79"/>
        <v>13643.2</v>
      </c>
      <c r="AH43" s="15">
        <v>3330.5</v>
      </c>
      <c r="AI43" s="15">
        <f t="shared" si="80"/>
        <v>6527.3</v>
      </c>
      <c r="AJ43" s="58">
        <f t="shared" si="81"/>
        <v>16973.7</v>
      </c>
      <c r="AK43" s="15">
        <v>4268.7</v>
      </c>
      <c r="AL43" s="15">
        <v>2820.2</v>
      </c>
      <c r="AM43" s="15">
        <f t="shared" si="82"/>
        <v>7088.9</v>
      </c>
      <c r="AN43" s="15">
        <v>5285.7</v>
      </c>
      <c r="AO43" s="15">
        <f t="shared" si="83"/>
        <v>12374.599999999999</v>
      </c>
      <c r="AP43" s="15">
        <v>3684.4</v>
      </c>
      <c r="AQ43" s="15">
        <f t="shared" si="84"/>
        <v>8970.1</v>
      </c>
      <c r="AR43" s="58">
        <f t="shared" si="85"/>
        <v>16058.999999999998</v>
      </c>
      <c r="AS43" s="15">
        <v>6876</v>
      </c>
      <c r="AT43" s="15">
        <v>3832</v>
      </c>
      <c r="AU43" s="15">
        <f t="shared" si="86"/>
        <v>10708</v>
      </c>
      <c r="AV43" s="15">
        <v>5905</v>
      </c>
      <c r="AW43" s="15">
        <f t="shared" si="87"/>
        <v>16613</v>
      </c>
      <c r="AX43" s="10"/>
      <c r="AY43" s="10"/>
      <c r="AZ43" s="58"/>
      <c r="BA43" s="10"/>
      <c r="BB43" s="10"/>
      <c r="BD43" s="10"/>
      <c r="BF43" s="10"/>
      <c r="BG43" s="10"/>
      <c r="BH43" s="58"/>
      <c r="BI43" s="10"/>
      <c r="BJ43" s="10"/>
      <c r="BL43" s="10"/>
      <c r="BN43" s="10"/>
      <c r="BO43" s="10"/>
      <c r="BP43" s="58"/>
      <c r="BQ43" s="10"/>
      <c r="BR43" s="10"/>
      <c r="BT43" s="10"/>
      <c r="BV43" s="10"/>
      <c r="BW43" s="10"/>
      <c r="BX43" s="58"/>
      <c r="BY43" s="10"/>
      <c r="BZ43" s="10"/>
      <c r="CB43" s="10"/>
      <c r="CD43" s="10"/>
      <c r="CE43" s="10"/>
      <c r="CF43" s="58"/>
      <c r="CG43" s="10"/>
      <c r="CH43" s="10"/>
      <c r="CJ43" s="10"/>
      <c r="CL43" s="10"/>
      <c r="CM43" s="10"/>
      <c r="CN43" s="58"/>
      <c r="CO43" s="10"/>
      <c r="CP43" s="10"/>
      <c r="CR43" s="10"/>
      <c r="CT43" s="10"/>
      <c r="CU43" s="10"/>
      <c r="CV43" s="58"/>
      <c r="CW43" s="10"/>
      <c r="CX43" s="10"/>
      <c r="CZ43" s="10"/>
      <c r="DB43" s="10"/>
      <c r="DC43" s="10"/>
      <c r="DD43" s="58"/>
      <c r="DE43" s="10"/>
      <c r="DF43" s="10"/>
      <c r="DH43" s="10"/>
      <c r="DJ43" s="10"/>
      <c r="DK43" s="10"/>
      <c r="DL43" s="58"/>
      <c r="DM43" s="10"/>
      <c r="DN43" s="10"/>
      <c r="DP43" s="10"/>
      <c r="DR43" s="10"/>
      <c r="DS43" s="10"/>
      <c r="DT43" s="58"/>
    </row>
    <row r="44" spans="2:124" s="40" customFormat="1" x14ac:dyDescent="0.25">
      <c r="B44" s="40" t="s">
        <v>383</v>
      </c>
      <c r="E44" s="16"/>
      <c r="F44" s="16"/>
      <c r="G44" s="16"/>
      <c r="H44" s="16"/>
      <c r="I44" s="16"/>
      <c r="J44" s="16"/>
      <c r="K44" s="16"/>
      <c r="L44" s="16"/>
      <c r="M44" s="16">
        <f t="shared" ref="M44:AW44" si="88">M39+M40+M41+M42+M43</f>
        <v>4504.2</v>
      </c>
      <c r="N44" s="16">
        <f t="shared" si="88"/>
        <v>4797</v>
      </c>
      <c r="O44" s="16">
        <f t="shared" si="88"/>
        <v>9301.2000000000007</v>
      </c>
      <c r="P44" s="16">
        <f t="shared" si="88"/>
        <v>5302.5</v>
      </c>
      <c r="Q44" s="16">
        <f t="shared" si="88"/>
        <v>14603.7</v>
      </c>
      <c r="R44" s="16">
        <f t="shared" si="88"/>
        <v>6343</v>
      </c>
      <c r="S44" s="16">
        <f t="shared" si="88"/>
        <v>11645.5</v>
      </c>
      <c r="T44" s="16">
        <f t="shared" si="88"/>
        <v>20946.699999999997</v>
      </c>
      <c r="U44" s="16">
        <f t="shared" si="88"/>
        <v>7105.3</v>
      </c>
      <c r="V44" s="16">
        <f t="shared" si="88"/>
        <v>2992.8</v>
      </c>
      <c r="W44" s="16">
        <f t="shared" si="88"/>
        <v>10098.1</v>
      </c>
      <c r="X44" s="16">
        <f t="shared" si="88"/>
        <v>7299.4000000000005</v>
      </c>
      <c r="Y44" s="16">
        <f t="shared" si="88"/>
        <v>17397.5</v>
      </c>
      <c r="Z44" s="16">
        <f t="shared" si="88"/>
        <v>5173.2</v>
      </c>
      <c r="AA44" s="16">
        <f t="shared" si="88"/>
        <v>12472.6</v>
      </c>
      <c r="AB44" s="16">
        <f t="shared" si="88"/>
        <v>22570.699999999997</v>
      </c>
      <c r="AC44" s="16">
        <f t="shared" si="88"/>
        <v>9346.5</v>
      </c>
      <c r="AD44" s="16">
        <f t="shared" si="88"/>
        <v>5678.6</v>
      </c>
      <c r="AE44" s="16">
        <f t="shared" si="88"/>
        <v>15025.099999999999</v>
      </c>
      <c r="AF44" s="16">
        <f t="shared" si="88"/>
        <v>7003.9</v>
      </c>
      <c r="AG44" s="16">
        <f t="shared" si="88"/>
        <v>22029</v>
      </c>
      <c r="AH44" s="16">
        <f t="shared" si="88"/>
        <v>5357.8</v>
      </c>
      <c r="AI44" s="16">
        <f t="shared" si="88"/>
        <v>12361.7</v>
      </c>
      <c r="AJ44" s="16">
        <f t="shared" si="88"/>
        <v>27386.800000000003</v>
      </c>
      <c r="AK44" s="16">
        <f t="shared" si="88"/>
        <v>7125.5</v>
      </c>
      <c r="AL44" s="16">
        <f t="shared" si="88"/>
        <v>4402.5</v>
      </c>
      <c r="AM44" s="16">
        <f t="shared" si="88"/>
        <v>11528</v>
      </c>
      <c r="AN44" s="16">
        <f t="shared" si="88"/>
        <v>8901.2999999999993</v>
      </c>
      <c r="AO44" s="16">
        <f t="shared" si="88"/>
        <v>20429.3</v>
      </c>
      <c r="AP44" s="16">
        <f t="shared" si="88"/>
        <v>5848</v>
      </c>
      <c r="AQ44" s="16">
        <f t="shared" si="88"/>
        <v>14749.3</v>
      </c>
      <c r="AR44" s="16">
        <f t="shared" si="88"/>
        <v>26277.299999999996</v>
      </c>
      <c r="AS44" s="16">
        <f t="shared" si="88"/>
        <v>10000.200000000001</v>
      </c>
      <c r="AT44" s="16">
        <f t="shared" si="88"/>
        <v>6811.7999999999993</v>
      </c>
      <c r="AU44" s="16">
        <f t="shared" si="88"/>
        <v>16812</v>
      </c>
      <c r="AV44" s="16">
        <f t="shared" si="88"/>
        <v>9513.7999999999993</v>
      </c>
      <c r="AW44" s="16">
        <f t="shared" si="88"/>
        <v>26325.8</v>
      </c>
      <c r="AZ44" s="148"/>
      <c r="BH44" s="148"/>
      <c r="BP44" s="148"/>
      <c r="BX44" s="148"/>
      <c r="CF44" s="148"/>
      <c r="CN44" s="148"/>
      <c r="CV44" s="148"/>
      <c r="DD44" s="148"/>
      <c r="DL44" s="148"/>
      <c r="DT44" s="148"/>
    </row>
    <row r="45" spans="2:124" x14ac:dyDescent="0.25">
      <c r="B45" s="22"/>
      <c r="E45" s="49"/>
      <c r="L45" s="50"/>
      <c r="M45" s="49"/>
      <c r="T45" s="50"/>
      <c r="U45" s="49"/>
      <c r="AB45" s="50"/>
      <c r="AC45" s="49"/>
      <c r="AJ45" s="50"/>
      <c r="AK45" s="49"/>
      <c r="AR45" s="50"/>
      <c r="AS45" s="49"/>
      <c r="AZ45" s="50"/>
      <c r="BH45" s="50"/>
      <c r="BP45" s="50"/>
      <c r="BX45" s="50"/>
      <c r="CF45" s="50"/>
      <c r="CN45" s="50"/>
      <c r="CV45" s="50"/>
      <c r="DD45" s="50"/>
      <c r="DL45" s="50"/>
      <c r="DT45" s="50"/>
    </row>
    <row r="46" spans="2:124" x14ac:dyDescent="0.25">
      <c r="E46" s="49"/>
      <c r="L46" s="50"/>
      <c r="M46" s="49"/>
      <c r="T46" s="50"/>
      <c r="U46" s="49"/>
      <c r="AB46" s="50"/>
      <c r="AC46" s="49"/>
      <c r="AJ46" s="50"/>
      <c r="AK46" s="49"/>
      <c r="AR46" s="50"/>
      <c r="AS46" s="49"/>
      <c r="AY46" s="16"/>
      <c r="AZ46" s="50"/>
      <c r="BG46" s="16"/>
      <c r="BH46" s="50"/>
      <c r="BO46" s="16"/>
      <c r="BP46" s="50"/>
      <c r="BW46" s="16"/>
      <c r="BX46" s="50"/>
      <c r="CE46" s="16"/>
      <c r="CF46" s="50"/>
      <c r="CM46" s="16"/>
      <c r="CN46" s="50"/>
      <c r="CU46" s="16"/>
      <c r="CV46" s="50"/>
      <c r="DC46" s="16"/>
      <c r="DD46" s="50"/>
      <c r="DK46" s="16"/>
      <c r="DL46" s="50"/>
      <c r="DS46" s="16"/>
      <c r="DT46" s="50"/>
    </row>
    <row r="47" spans="2:124" x14ac:dyDescent="0.25">
      <c r="B47" s="5"/>
      <c r="E47" s="49"/>
      <c r="L47" s="50"/>
      <c r="M47" s="49"/>
      <c r="T47" s="50"/>
      <c r="U47" s="49"/>
      <c r="AB47" s="50"/>
      <c r="AC47" s="49"/>
      <c r="AJ47" s="50"/>
      <c r="AK47" s="49"/>
      <c r="AR47" s="50"/>
      <c r="AS47" s="49"/>
      <c r="AX47" s="16"/>
      <c r="AY47" s="13"/>
      <c r="AZ47" s="50"/>
      <c r="BA47" s="16"/>
      <c r="BB47" s="16"/>
      <c r="BD47" s="16"/>
      <c r="BF47" s="16"/>
      <c r="BG47" s="13"/>
      <c r="BH47" s="50"/>
      <c r="BI47" s="16"/>
      <c r="BJ47" s="16"/>
      <c r="BL47" s="16"/>
      <c r="BN47" s="16"/>
      <c r="BO47" s="13"/>
      <c r="BP47" s="50"/>
      <c r="BQ47" s="16"/>
      <c r="BR47" s="16"/>
      <c r="BT47" s="16"/>
      <c r="BV47" s="16"/>
      <c r="BW47" s="13"/>
      <c r="BX47" s="50"/>
      <c r="BY47" s="16"/>
      <c r="BZ47" s="16"/>
      <c r="CB47" s="16"/>
      <c r="CD47" s="16"/>
      <c r="CE47" s="13"/>
      <c r="CF47" s="50"/>
      <c r="CG47" s="16"/>
      <c r="CH47" s="16"/>
      <c r="CJ47" s="16"/>
      <c r="CL47" s="16"/>
      <c r="CM47" s="13"/>
      <c r="CN47" s="50"/>
      <c r="CO47" s="16"/>
      <c r="CP47" s="16"/>
      <c r="CR47" s="16"/>
      <c r="CT47" s="16"/>
      <c r="CU47" s="13"/>
      <c r="CV47" s="50"/>
      <c r="CW47" s="16"/>
      <c r="CX47" s="16"/>
      <c r="CZ47" s="16"/>
      <c r="DB47" s="16"/>
      <c r="DC47" s="13"/>
      <c r="DD47" s="50"/>
      <c r="DE47" s="16"/>
      <c r="DF47" s="16"/>
      <c r="DH47" s="16"/>
      <c r="DJ47" s="16"/>
      <c r="DK47" s="13"/>
      <c r="DL47" s="50"/>
      <c r="DM47" s="16"/>
      <c r="DN47" s="16"/>
      <c r="DP47" s="16"/>
      <c r="DR47" s="16"/>
      <c r="DS47" s="13"/>
      <c r="DT47" s="50"/>
    </row>
    <row r="48" spans="2:124" x14ac:dyDescent="0.25">
      <c r="B48" s="40"/>
      <c r="C48" s="40"/>
      <c r="D48" s="40"/>
      <c r="E48" s="65"/>
      <c r="F48" s="16"/>
      <c r="G48" s="16"/>
      <c r="H48" s="16"/>
      <c r="I48" s="16"/>
      <c r="J48" s="16"/>
      <c r="K48" s="16"/>
      <c r="L48" s="62"/>
      <c r="M48" s="65"/>
      <c r="N48" s="16"/>
      <c r="O48" s="16"/>
      <c r="P48" s="16"/>
      <c r="Q48" s="16"/>
      <c r="R48" s="16"/>
      <c r="S48" s="16"/>
      <c r="T48" s="62"/>
      <c r="U48" s="65"/>
      <c r="V48" s="16"/>
      <c r="W48" s="16"/>
      <c r="X48" s="16"/>
      <c r="Y48" s="16"/>
      <c r="Z48" s="16"/>
      <c r="AA48" s="16"/>
      <c r="AB48" s="62"/>
      <c r="AC48" s="65"/>
      <c r="AD48" s="16"/>
      <c r="AE48" s="16"/>
      <c r="AF48" s="16"/>
      <c r="AG48" s="16"/>
      <c r="AH48" s="16"/>
      <c r="AI48" s="16"/>
      <c r="AJ48" s="62"/>
      <c r="AK48" s="65"/>
      <c r="AL48" s="16"/>
      <c r="AM48" s="16"/>
      <c r="AN48" s="16"/>
      <c r="AO48" s="16"/>
      <c r="AP48" s="16"/>
      <c r="AQ48" s="16"/>
      <c r="AR48" s="62"/>
      <c r="AS48" s="65"/>
      <c r="AT48" s="16"/>
      <c r="AU48" s="16"/>
      <c r="AV48" s="16"/>
      <c r="AW48" s="16"/>
      <c r="AX48" s="16"/>
      <c r="AY48" s="16"/>
      <c r="AZ48" s="62"/>
      <c r="BA48" s="16"/>
      <c r="BB48" s="16"/>
      <c r="BC48" s="16"/>
      <c r="BD48" s="16"/>
      <c r="BE48" s="16"/>
      <c r="BF48" s="16"/>
      <c r="BG48" s="16"/>
      <c r="BH48" s="62"/>
      <c r="BI48" s="16"/>
      <c r="BJ48" s="16"/>
      <c r="BK48" s="16"/>
      <c r="BL48" s="16"/>
      <c r="BM48" s="16"/>
      <c r="BN48" s="16"/>
      <c r="BO48" s="16"/>
      <c r="BP48" s="62"/>
      <c r="BQ48" s="16"/>
      <c r="BR48" s="16"/>
      <c r="BS48" s="16"/>
      <c r="BT48" s="16"/>
      <c r="BU48" s="16"/>
      <c r="BV48" s="16"/>
      <c r="BW48" s="16"/>
      <c r="BX48" s="62"/>
      <c r="BY48" s="16"/>
      <c r="BZ48" s="16"/>
      <c r="CA48" s="16"/>
      <c r="CB48" s="16"/>
      <c r="CC48" s="16"/>
      <c r="CD48" s="16"/>
      <c r="CE48" s="16"/>
      <c r="CF48" s="62"/>
      <c r="CG48" s="16"/>
      <c r="CH48" s="16"/>
      <c r="CI48" s="16"/>
      <c r="CJ48" s="16"/>
      <c r="CK48" s="16"/>
      <c r="CL48" s="16"/>
      <c r="CM48" s="16"/>
      <c r="CN48" s="62"/>
      <c r="CO48" s="16"/>
      <c r="CP48" s="16"/>
      <c r="CQ48" s="16"/>
      <c r="CR48" s="16"/>
      <c r="CS48" s="16"/>
      <c r="CT48" s="16"/>
      <c r="CU48" s="16"/>
      <c r="CV48" s="62"/>
      <c r="CW48" s="16"/>
      <c r="CX48" s="16"/>
      <c r="CY48" s="16"/>
      <c r="CZ48" s="16"/>
      <c r="DA48" s="16"/>
      <c r="DB48" s="16"/>
      <c r="DC48" s="16"/>
      <c r="DD48" s="62"/>
      <c r="DE48" s="16"/>
      <c r="DF48" s="16"/>
      <c r="DG48" s="16"/>
      <c r="DH48" s="16"/>
      <c r="DI48" s="16"/>
      <c r="DJ48" s="16"/>
      <c r="DK48" s="16"/>
      <c r="DL48" s="62"/>
      <c r="DM48" s="16"/>
      <c r="DN48" s="16"/>
      <c r="DO48" s="16"/>
      <c r="DP48" s="16"/>
      <c r="DQ48" s="16"/>
      <c r="DR48" s="16"/>
      <c r="DS48" s="16"/>
      <c r="DT48" s="62"/>
    </row>
    <row r="49" spans="2:124" ht="14.4" x14ac:dyDescent="0.3">
      <c r="B49" s="41"/>
      <c r="C49" s="42"/>
      <c r="D49" s="42"/>
      <c r="E49" s="69"/>
      <c r="F49" s="13"/>
      <c r="G49" s="13"/>
      <c r="H49" s="13"/>
      <c r="I49" s="13"/>
      <c r="J49" s="13"/>
      <c r="K49" s="13"/>
      <c r="L49" s="64"/>
      <c r="M49" s="69"/>
      <c r="N49" s="13"/>
      <c r="O49" s="13"/>
      <c r="P49" s="13"/>
      <c r="Q49" s="13"/>
      <c r="R49" s="13"/>
      <c r="S49" s="13"/>
      <c r="T49" s="64"/>
      <c r="U49" s="69"/>
      <c r="V49" s="13"/>
      <c r="W49" s="13"/>
      <c r="X49" s="13"/>
      <c r="Y49" s="13"/>
      <c r="Z49" s="13"/>
      <c r="AA49" s="13"/>
      <c r="AB49" s="64"/>
      <c r="AC49" s="69"/>
      <c r="AD49" s="13"/>
      <c r="AE49" s="13"/>
      <c r="AF49" s="13"/>
      <c r="AG49" s="13"/>
      <c r="AH49" s="13"/>
      <c r="AI49" s="13"/>
      <c r="AJ49" s="64"/>
      <c r="AK49" s="69"/>
      <c r="AL49" s="13"/>
      <c r="AM49" s="13"/>
      <c r="AN49" s="13"/>
      <c r="AO49" s="13"/>
      <c r="AP49" s="13"/>
      <c r="AQ49" s="13"/>
      <c r="AR49" s="64"/>
      <c r="AS49" s="69"/>
      <c r="AT49" s="13"/>
      <c r="AU49" s="13"/>
      <c r="AV49" s="13"/>
      <c r="AW49" s="13"/>
      <c r="AX49" s="13"/>
      <c r="AY49" s="13"/>
      <c r="AZ49" s="64"/>
      <c r="BA49" s="13"/>
      <c r="BB49" s="13"/>
      <c r="BC49" s="13"/>
      <c r="BD49" s="13"/>
      <c r="BE49" s="13"/>
      <c r="BF49" s="13"/>
      <c r="BG49" s="13"/>
      <c r="BH49" s="64"/>
      <c r="BI49" s="13"/>
      <c r="BJ49" s="13"/>
      <c r="BK49" s="13"/>
      <c r="BL49" s="13"/>
      <c r="BM49" s="13"/>
      <c r="BN49" s="13"/>
      <c r="BO49" s="13"/>
      <c r="BP49" s="64"/>
      <c r="BQ49" s="13"/>
      <c r="BR49" s="13"/>
      <c r="BS49" s="13"/>
      <c r="BT49" s="13"/>
      <c r="BU49" s="13"/>
      <c r="BV49" s="13"/>
      <c r="BW49" s="13"/>
      <c r="BX49" s="64"/>
      <c r="BY49" s="13"/>
      <c r="BZ49" s="13"/>
      <c r="CA49" s="13"/>
      <c r="CB49" s="13"/>
      <c r="CC49" s="13"/>
      <c r="CD49" s="13"/>
      <c r="CE49" s="13"/>
      <c r="CF49" s="64"/>
      <c r="CG49" s="13"/>
      <c r="CH49" s="13"/>
      <c r="CI49" s="13"/>
      <c r="CJ49" s="13"/>
      <c r="CK49" s="13"/>
      <c r="CL49" s="13"/>
      <c r="CM49" s="13"/>
      <c r="CN49" s="64"/>
      <c r="CO49" s="13"/>
      <c r="CP49" s="13"/>
      <c r="CQ49" s="13"/>
      <c r="CR49" s="13"/>
      <c r="CS49" s="13"/>
      <c r="CT49" s="13"/>
      <c r="CU49" s="13"/>
      <c r="CV49" s="64"/>
      <c r="CW49" s="13"/>
      <c r="CX49" s="13"/>
      <c r="CY49" s="13"/>
      <c r="CZ49" s="13"/>
      <c r="DA49" s="13"/>
      <c r="DB49" s="13"/>
      <c r="DC49" s="13"/>
      <c r="DD49" s="64"/>
      <c r="DE49" s="13"/>
      <c r="DF49" s="13"/>
      <c r="DG49" s="13"/>
      <c r="DH49" s="13"/>
      <c r="DI49" s="13"/>
      <c r="DJ49" s="13"/>
      <c r="DK49" s="13"/>
      <c r="DL49" s="64"/>
      <c r="DM49" s="13"/>
      <c r="DN49" s="13"/>
      <c r="DO49" s="13"/>
      <c r="DP49" s="13"/>
      <c r="DQ49" s="13"/>
      <c r="DR49" s="13"/>
      <c r="DS49" s="13"/>
      <c r="DT49" s="64"/>
    </row>
    <row r="50" spans="2:124" s="15" customFormat="1" x14ac:dyDescent="0.25">
      <c r="E50" s="66"/>
      <c r="L50" s="58"/>
      <c r="M50" s="66"/>
      <c r="T50" s="58"/>
      <c r="U50" s="66"/>
      <c r="AB50" s="58"/>
      <c r="AC50" s="66"/>
      <c r="AJ50" s="58"/>
      <c r="AK50" s="66"/>
    </row>
    <row r="51" spans="2:124" s="18" customFormat="1" ht="14.4" x14ac:dyDescent="0.3">
      <c r="B51" s="6"/>
      <c r="C51" s="12"/>
      <c r="D51" s="12"/>
      <c r="E51" s="67"/>
      <c r="F51" s="12"/>
      <c r="G51" s="12"/>
      <c r="H51" s="12"/>
      <c r="I51" s="12"/>
      <c r="J51" s="12"/>
      <c r="K51" s="12"/>
      <c r="L51" s="63"/>
      <c r="M51" s="67"/>
      <c r="N51" s="12"/>
      <c r="O51" s="12"/>
      <c r="P51" s="12"/>
      <c r="Q51" s="12"/>
      <c r="R51" s="12"/>
      <c r="S51" s="12"/>
      <c r="T51" s="63"/>
      <c r="U51" s="67"/>
      <c r="V51" s="12"/>
      <c r="W51" s="12"/>
      <c r="X51" s="12"/>
      <c r="Y51" s="12"/>
      <c r="Z51" s="12"/>
      <c r="AA51" s="12"/>
      <c r="AB51" s="63"/>
      <c r="AC51" s="67"/>
      <c r="AD51" s="12"/>
      <c r="AE51" s="12"/>
      <c r="AF51" s="12"/>
      <c r="AG51" s="12"/>
      <c r="AH51" s="12"/>
      <c r="AI51" s="12"/>
      <c r="AJ51" s="63"/>
      <c r="AK51" s="67"/>
      <c r="AL51" s="12"/>
      <c r="AM51" s="12"/>
      <c r="AN51" s="12"/>
      <c r="AO51" s="12"/>
      <c r="AP51" s="12"/>
      <c r="AQ51" s="12"/>
      <c r="AR51" s="63"/>
      <c r="AS51" s="67"/>
      <c r="AT51" s="12"/>
      <c r="AU51" s="12"/>
      <c r="AV51" s="12"/>
      <c r="AW51" s="12"/>
      <c r="AX51" s="21"/>
      <c r="AY51" s="12"/>
      <c r="AZ51" s="63"/>
      <c r="BA51" s="21"/>
      <c r="BB51" s="21"/>
      <c r="BC51" s="12"/>
      <c r="BD51" s="21"/>
      <c r="BE51" s="12"/>
      <c r="BF51" s="21"/>
      <c r="BG51" s="12"/>
      <c r="BH51" s="63"/>
      <c r="BI51" s="21"/>
      <c r="BJ51" s="21"/>
      <c r="BK51" s="12"/>
      <c r="BL51" s="21"/>
      <c r="BM51" s="12"/>
      <c r="BN51" s="21"/>
      <c r="BO51" s="12"/>
      <c r="BP51" s="63"/>
      <c r="BQ51" s="21"/>
      <c r="BR51" s="21"/>
      <c r="BS51" s="12"/>
      <c r="BT51" s="21"/>
      <c r="BU51" s="12"/>
      <c r="BV51" s="21"/>
      <c r="BW51" s="12"/>
      <c r="BX51" s="63"/>
      <c r="BY51" s="21"/>
      <c r="BZ51" s="21"/>
      <c r="CA51" s="12"/>
      <c r="CB51" s="21"/>
      <c r="CC51" s="12"/>
      <c r="CD51" s="21"/>
      <c r="CE51" s="12"/>
      <c r="CF51" s="63"/>
      <c r="CG51" s="21"/>
      <c r="CH51" s="21"/>
      <c r="CI51" s="12"/>
      <c r="CJ51" s="21"/>
      <c r="CK51" s="12"/>
      <c r="CL51" s="21"/>
      <c r="CM51" s="12"/>
      <c r="CN51" s="63"/>
      <c r="CO51" s="21"/>
      <c r="CP51" s="21"/>
      <c r="CQ51" s="12"/>
      <c r="CR51" s="21"/>
      <c r="CS51" s="12"/>
      <c r="CT51" s="21"/>
      <c r="CU51" s="12"/>
      <c r="CV51" s="63"/>
      <c r="CW51" s="21"/>
      <c r="CX51" s="21"/>
      <c r="CY51" s="12"/>
      <c r="CZ51" s="21"/>
      <c r="DA51" s="12"/>
      <c r="DB51" s="21"/>
      <c r="DC51" s="12"/>
      <c r="DD51" s="63"/>
      <c r="DE51" s="21"/>
      <c r="DF51" s="21"/>
      <c r="DG51" s="12"/>
      <c r="DH51" s="21"/>
      <c r="DI51" s="12"/>
      <c r="DJ51" s="21"/>
      <c r="DK51" s="12"/>
      <c r="DL51" s="63"/>
      <c r="DM51" s="21"/>
      <c r="DN51" s="21"/>
      <c r="DO51" s="12"/>
      <c r="DP51" s="21"/>
      <c r="DQ51" s="12"/>
      <c r="DR51" s="21"/>
      <c r="DS51" s="12"/>
      <c r="DT51" s="63"/>
    </row>
    <row r="52" spans="2:124" s="15" customFormat="1" x14ac:dyDescent="0.25">
      <c r="B52" s="80"/>
      <c r="E52" s="66"/>
      <c r="L52" s="58"/>
      <c r="M52" s="66"/>
      <c r="T52" s="58"/>
      <c r="U52" s="66"/>
      <c r="AB52" s="58"/>
      <c r="AC52" s="66"/>
      <c r="AJ52" s="58"/>
      <c r="AK52" s="66"/>
      <c r="AR52" s="58"/>
      <c r="AS52" s="66"/>
      <c r="AZ52" s="58"/>
      <c r="BH52" s="58"/>
      <c r="BP52" s="58"/>
      <c r="BX52" s="58"/>
      <c r="CF52" s="58"/>
      <c r="CN52" s="58"/>
      <c r="CV52" s="58"/>
      <c r="DD52" s="58"/>
      <c r="DL52" s="58"/>
      <c r="DT52" s="58"/>
    </row>
    <row r="53" spans="2:124" s="18" customFormat="1" ht="14.4" x14ac:dyDescent="0.3">
      <c r="B53" s="6"/>
      <c r="C53" s="12"/>
      <c r="D53" s="12"/>
      <c r="E53" s="67"/>
      <c r="F53" s="12"/>
      <c r="G53" s="12"/>
      <c r="H53" s="12"/>
      <c r="I53" s="12"/>
      <c r="J53" s="12"/>
      <c r="K53" s="12"/>
      <c r="L53" s="63"/>
      <c r="M53" s="67"/>
      <c r="N53" s="12"/>
      <c r="O53" s="12"/>
      <c r="P53" s="12"/>
      <c r="Q53" s="12"/>
      <c r="R53" s="12"/>
      <c r="S53" s="12"/>
      <c r="T53" s="63"/>
      <c r="U53" s="67"/>
      <c r="V53" s="12"/>
      <c r="W53" s="12"/>
      <c r="X53" s="12"/>
      <c r="Y53" s="12"/>
      <c r="Z53" s="12"/>
      <c r="AA53" s="12"/>
      <c r="AB53" s="63"/>
      <c r="AC53" s="67"/>
      <c r="AD53" s="12"/>
      <c r="AE53" s="12"/>
      <c r="AF53" s="12"/>
      <c r="AG53" s="12"/>
      <c r="AH53" s="12"/>
      <c r="AI53" s="12"/>
      <c r="AJ53" s="63"/>
      <c r="AK53" s="67"/>
      <c r="AL53" s="12"/>
      <c r="AM53" s="12"/>
      <c r="AN53" s="12"/>
      <c r="AO53" s="12"/>
      <c r="AP53" s="12"/>
      <c r="AQ53" s="12"/>
      <c r="AR53" s="63"/>
      <c r="AS53" s="67"/>
      <c r="AT53" s="12"/>
      <c r="AU53" s="12"/>
      <c r="AV53" s="12"/>
      <c r="AW53" s="12"/>
      <c r="AX53" s="21"/>
      <c r="AY53" s="12"/>
      <c r="AZ53" s="63"/>
      <c r="BA53" s="21"/>
      <c r="BB53" s="21"/>
      <c r="BC53" s="12"/>
      <c r="BD53" s="21"/>
      <c r="BE53" s="12"/>
      <c r="BF53" s="21"/>
      <c r="BG53" s="12"/>
      <c r="BH53" s="63"/>
      <c r="BI53" s="21"/>
      <c r="BJ53" s="21"/>
      <c r="BK53" s="12"/>
      <c r="BL53" s="21"/>
      <c r="BM53" s="12"/>
      <c r="BN53" s="21"/>
      <c r="BO53" s="12"/>
      <c r="BP53" s="63"/>
      <c r="BQ53" s="21"/>
      <c r="BR53" s="21"/>
      <c r="BS53" s="12"/>
      <c r="BT53" s="21"/>
      <c r="BU53" s="12"/>
      <c r="BV53" s="21"/>
      <c r="BW53" s="12"/>
      <c r="BX53" s="63"/>
      <c r="BY53" s="21"/>
      <c r="BZ53" s="21"/>
      <c r="CA53" s="12"/>
      <c r="CB53" s="21"/>
      <c r="CC53" s="12"/>
      <c r="CD53" s="21"/>
      <c r="CE53" s="12"/>
      <c r="CF53" s="63"/>
      <c r="CG53" s="21"/>
      <c r="CH53" s="21"/>
      <c r="CI53" s="12"/>
      <c r="CJ53" s="21"/>
      <c r="CK53" s="12"/>
      <c r="CL53" s="21"/>
      <c r="CM53" s="12"/>
      <c r="CN53" s="63"/>
      <c r="CO53" s="21"/>
      <c r="CP53" s="21"/>
      <c r="CQ53" s="12"/>
      <c r="CR53" s="21"/>
      <c r="CS53" s="12"/>
      <c r="CT53" s="21"/>
      <c r="CU53" s="12"/>
      <c r="CV53" s="63"/>
      <c r="CW53" s="21"/>
      <c r="CX53" s="21"/>
      <c r="CY53" s="12"/>
      <c r="CZ53" s="21"/>
      <c r="DA53" s="12"/>
      <c r="DB53" s="21"/>
      <c r="DC53" s="12"/>
      <c r="DD53" s="63"/>
      <c r="DE53" s="21"/>
      <c r="DF53" s="21"/>
      <c r="DG53" s="12"/>
      <c r="DH53" s="21"/>
      <c r="DI53" s="12"/>
      <c r="DJ53" s="21"/>
      <c r="DK53" s="12"/>
      <c r="DL53" s="63"/>
      <c r="DM53" s="21"/>
      <c r="DN53" s="21"/>
      <c r="DO53" s="12"/>
      <c r="DP53" s="21"/>
      <c r="DQ53" s="12"/>
      <c r="DR53" s="21"/>
      <c r="DS53" s="12"/>
      <c r="DT53" s="63"/>
    </row>
    <row r="54" spans="2:124" s="15" customFormat="1" x14ac:dyDescent="0.25">
      <c r="B54" s="32"/>
      <c r="E54" s="66"/>
      <c r="L54" s="58"/>
      <c r="M54" s="66"/>
      <c r="T54" s="58"/>
      <c r="U54" s="66"/>
      <c r="AB54" s="58"/>
      <c r="AC54" s="66"/>
      <c r="AJ54" s="58"/>
      <c r="AK54" s="66"/>
      <c r="AR54" s="58"/>
      <c r="AS54" s="66"/>
      <c r="AZ54" s="58"/>
      <c r="BH54" s="58"/>
      <c r="BP54" s="58"/>
      <c r="BX54" s="58"/>
      <c r="CF54" s="58"/>
      <c r="CN54" s="58"/>
      <c r="CV54" s="58"/>
      <c r="DD54" s="58"/>
      <c r="DL54" s="58"/>
      <c r="DT54" s="58"/>
    </row>
    <row r="55" spans="2:124" s="15" customFormat="1" ht="14.4" x14ac:dyDescent="0.3">
      <c r="B55" s="6"/>
      <c r="E55" s="66"/>
      <c r="L55" s="58"/>
      <c r="M55" s="67"/>
      <c r="N55" s="12"/>
      <c r="O55" s="12"/>
      <c r="P55" s="12"/>
      <c r="Q55" s="12"/>
      <c r="R55" s="12"/>
      <c r="S55" s="12"/>
      <c r="T55" s="63"/>
      <c r="U55" s="67"/>
      <c r="V55" s="12"/>
      <c r="W55" s="12"/>
      <c r="X55" s="12"/>
      <c r="Y55" s="12"/>
      <c r="Z55" s="12"/>
      <c r="AA55" s="12"/>
      <c r="AB55" s="63"/>
      <c r="AC55" s="67"/>
      <c r="AD55" s="12"/>
      <c r="AE55" s="12"/>
      <c r="AF55" s="12"/>
      <c r="AG55" s="12"/>
      <c r="AH55" s="12"/>
      <c r="AI55" s="12"/>
      <c r="AJ55" s="63"/>
      <c r="AK55" s="67"/>
      <c r="AL55" s="12"/>
      <c r="AM55" s="12"/>
      <c r="AN55" s="12"/>
      <c r="AO55" s="12"/>
      <c r="AP55" s="12"/>
      <c r="AQ55" s="12"/>
      <c r="AR55" s="63"/>
      <c r="AS55" s="67"/>
      <c r="AT55" s="12"/>
      <c r="AU55" s="12"/>
      <c r="AV55" s="12"/>
      <c r="AW55" s="12"/>
      <c r="AX55" s="12"/>
      <c r="AY55" s="12"/>
      <c r="AZ55" s="63"/>
      <c r="BA55" s="12"/>
      <c r="BB55" s="12"/>
      <c r="BC55" s="12"/>
      <c r="BD55" s="12"/>
      <c r="BE55" s="12"/>
      <c r="BF55" s="12"/>
      <c r="BG55" s="12"/>
      <c r="BH55" s="63"/>
      <c r="BI55" s="12"/>
      <c r="BJ55" s="12"/>
      <c r="BK55" s="12"/>
      <c r="BL55" s="12"/>
      <c r="BM55" s="12"/>
      <c r="BN55" s="12"/>
      <c r="BO55" s="12"/>
      <c r="BP55" s="63"/>
      <c r="BQ55" s="12"/>
      <c r="BR55" s="12"/>
      <c r="BS55" s="12"/>
      <c r="BT55" s="12"/>
      <c r="BU55" s="12"/>
      <c r="BV55" s="12"/>
      <c r="BW55" s="12"/>
      <c r="BX55" s="63"/>
      <c r="BY55" s="12"/>
      <c r="BZ55" s="12"/>
      <c r="CA55" s="12"/>
      <c r="CB55" s="12"/>
      <c r="CC55" s="12"/>
      <c r="CD55" s="12"/>
      <c r="CE55" s="12"/>
      <c r="CF55" s="63"/>
      <c r="CG55" s="12"/>
      <c r="CH55" s="12"/>
      <c r="CI55" s="12"/>
      <c r="CJ55" s="12"/>
      <c r="CK55" s="12"/>
      <c r="CL55" s="12"/>
      <c r="CM55" s="12"/>
      <c r="CN55" s="63"/>
      <c r="CO55" s="12"/>
      <c r="CP55" s="12"/>
      <c r="CQ55" s="12"/>
      <c r="CR55" s="12"/>
      <c r="CS55" s="12"/>
      <c r="CT55" s="12"/>
      <c r="CU55" s="12"/>
      <c r="CV55" s="63"/>
      <c r="CW55" s="12"/>
      <c r="CX55" s="12"/>
      <c r="CY55" s="12"/>
      <c r="CZ55" s="12"/>
      <c r="DA55" s="12"/>
      <c r="DB55" s="12"/>
      <c r="DC55" s="12"/>
      <c r="DD55" s="63"/>
      <c r="DE55" s="12"/>
      <c r="DF55" s="12"/>
      <c r="DG55" s="12"/>
      <c r="DH55" s="12"/>
      <c r="DI55" s="12"/>
      <c r="DJ55" s="12"/>
      <c r="DK55" s="12"/>
      <c r="DL55" s="63"/>
      <c r="DM55" s="12"/>
      <c r="DN55" s="12"/>
      <c r="DO55" s="12"/>
      <c r="DP55" s="12"/>
      <c r="DQ55" s="12"/>
      <c r="DR55" s="12"/>
      <c r="DS55" s="12"/>
      <c r="DT55" s="63"/>
    </row>
    <row r="56" spans="2:124" s="15" customFormat="1" x14ac:dyDescent="0.25">
      <c r="B56" s="80"/>
      <c r="E56" s="66"/>
      <c r="L56" s="58"/>
      <c r="M56" s="66"/>
      <c r="T56" s="58"/>
      <c r="U56" s="66"/>
      <c r="AB56" s="58"/>
      <c r="AC56" s="66"/>
      <c r="AJ56" s="58"/>
      <c r="AK56" s="66"/>
      <c r="AR56" s="58"/>
      <c r="AS56" s="66"/>
      <c r="AZ56" s="58"/>
      <c r="BH56" s="58"/>
      <c r="BP56" s="58"/>
      <c r="BX56" s="58"/>
      <c r="CF56" s="58"/>
      <c r="CN56" s="58"/>
      <c r="CV56" s="58"/>
      <c r="DD56" s="58"/>
      <c r="DL56" s="58"/>
      <c r="DT56" s="58"/>
    </row>
    <row r="57" spans="2:124" s="12" customFormat="1" ht="14.4" x14ac:dyDescent="0.3">
      <c r="B57" s="100"/>
      <c r="E57" s="67"/>
      <c r="L57" s="63"/>
      <c r="M57" s="67"/>
      <c r="T57" s="63"/>
      <c r="U57" s="67"/>
      <c r="AB57" s="63"/>
      <c r="AC57" s="67"/>
      <c r="AJ57" s="63"/>
      <c r="AK57" s="67"/>
      <c r="AR57" s="63"/>
      <c r="AS57" s="67"/>
      <c r="AX57" s="96"/>
      <c r="AY57" s="13"/>
      <c r="AZ57" s="63"/>
      <c r="BA57" s="96"/>
      <c r="BB57" s="96"/>
      <c r="BD57" s="96"/>
      <c r="BF57" s="96"/>
      <c r="BG57" s="13"/>
      <c r="BH57" s="63"/>
      <c r="BI57" s="96"/>
      <c r="BJ57" s="96"/>
      <c r="BL57" s="96"/>
      <c r="BN57" s="96"/>
      <c r="BO57" s="13"/>
      <c r="BP57" s="63"/>
      <c r="BQ57" s="96"/>
      <c r="BR57" s="96"/>
      <c r="BT57" s="96"/>
      <c r="BV57" s="96"/>
      <c r="BW57" s="13"/>
      <c r="BX57" s="63"/>
      <c r="BY57" s="96"/>
      <c r="BZ57" s="96"/>
      <c r="CB57" s="96"/>
      <c r="CD57" s="96"/>
      <c r="CE57" s="13"/>
      <c r="CF57" s="63"/>
      <c r="CG57" s="96"/>
      <c r="CH57" s="96"/>
      <c r="CJ57" s="96"/>
      <c r="CL57" s="96"/>
      <c r="CM57" s="13"/>
      <c r="CN57" s="63"/>
      <c r="CO57" s="96"/>
      <c r="CP57" s="96"/>
      <c r="CR57" s="96"/>
      <c r="CT57" s="96"/>
      <c r="CU57" s="13"/>
      <c r="CV57" s="63"/>
      <c r="CW57" s="96"/>
      <c r="CX57" s="96"/>
      <c r="CZ57" s="96"/>
      <c r="DB57" s="96"/>
      <c r="DC57" s="13"/>
      <c r="DD57" s="63"/>
      <c r="DE57" s="96"/>
      <c r="DF57" s="96"/>
      <c r="DH57" s="96"/>
      <c r="DJ57" s="96"/>
      <c r="DK57" s="13"/>
      <c r="DL57" s="63"/>
      <c r="DM57" s="96"/>
      <c r="DN57" s="96"/>
      <c r="DP57" s="96"/>
      <c r="DR57" s="96"/>
      <c r="DS57" s="13"/>
      <c r="DT57" s="63"/>
    </row>
    <row r="58" spans="2:124" x14ac:dyDescent="0.25">
      <c r="B58" s="40"/>
      <c r="C58" s="40"/>
      <c r="D58" s="40"/>
      <c r="E58" s="65"/>
      <c r="F58" s="16"/>
      <c r="G58" s="16"/>
      <c r="H58" s="16"/>
      <c r="I58" s="16"/>
      <c r="J58" s="16"/>
      <c r="K58" s="16"/>
      <c r="L58" s="62"/>
      <c r="M58" s="65"/>
      <c r="N58" s="16"/>
      <c r="O58" s="16"/>
      <c r="P58" s="16"/>
      <c r="Q58" s="16"/>
      <c r="R58" s="16"/>
      <c r="S58" s="16"/>
      <c r="T58" s="62"/>
      <c r="U58" s="65"/>
      <c r="V58" s="16"/>
      <c r="W58" s="16"/>
      <c r="X58" s="16"/>
      <c r="Y58" s="16"/>
      <c r="Z58" s="16"/>
      <c r="AA58" s="16"/>
      <c r="AB58" s="62"/>
      <c r="AC58" s="65"/>
      <c r="AD58" s="16"/>
      <c r="AE58" s="16"/>
      <c r="AF58" s="16"/>
      <c r="AG58" s="16"/>
      <c r="AH58" s="16"/>
      <c r="AI58" s="16"/>
      <c r="AJ58" s="62"/>
      <c r="AK58" s="65"/>
      <c r="AL58" s="16"/>
      <c r="AM58" s="16"/>
      <c r="AN58" s="16"/>
      <c r="AO58" s="16"/>
      <c r="AP58" s="16"/>
      <c r="AQ58" s="16"/>
      <c r="AR58" s="62"/>
      <c r="AS58" s="65"/>
      <c r="AT58" s="16"/>
      <c r="AU58" s="16"/>
      <c r="AV58" s="16"/>
      <c r="AW58" s="16"/>
      <c r="AX58" s="16"/>
      <c r="AY58" s="16"/>
      <c r="AZ58" s="62"/>
      <c r="BA58" s="16"/>
      <c r="BB58" s="16"/>
      <c r="BC58" s="16"/>
      <c r="BD58" s="16"/>
      <c r="BE58" s="16"/>
      <c r="BF58" s="16"/>
      <c r="BG58" s="16"/>
      <c r="BH58" s="62"/>
      <c r="BI58" s="16"/>
      <c r="BJ58" s="16"/>
      <c r="BK58" s="16"/>
      <c r="BL58" s="16"/>
      <c r="BM58" s="16"/>
      <c r="BN58" s="16"/>
      <c r="BO58" s="16"/>
      <c r="BP58" s="62"/>
      <c r="BQ58" s="16"/>
      <c r="BR58" s="16"/>
      <c r="BS58" s="16"/>
      <c r="BT58" s="16"/>
      <c r="BU58" s="16"/>
      <c r="BV58" s="16"/>
      <c r="BW58" s="16"/>
      <c r="BX58" s="62"/>
      <c r="BY58" s="16"/>
      <c r="BZ58" s="16"/>
      <c r="CA58" s="16"/>
      <c r="CB58" s="16"/>
      <c r="CC58" s="16"/>
      <c r="CD58" s="16"/>
      <c r="CE58" s="16"/>
      <c r="CF58" s="62"/>
      <c r="CG58" s="16"/>
      <c r="CH58" s="16"/>
      <c r="CI58" s="16"/>
      <c r="CJ58" s="16"/>
      <c r="CK58" s="16"/>
      <c r="CL58" s="16"/>
      <c r="CM58" s="16"/>
      <c r="CN58" s="62"/>
      <c r="CO58" s="16"/>
      <c r="CP58" s="16"/>
      <c r="CQ58" s="16"/>
      <c r="CR58" s="16"/>
      <c r="CS58" s="16"/>
      <c r="CT58" s="16"/>
      <c r="CU58" s="16"/>
      <c r="CV58" s="62"/>
      <c r="CW58" s="16"/>
      <c r="CX58" s="16"/>
      <c r="CY58" s="16"/>
      <c r="CZ58" s="16"/>
      <c r="DA58" s="16"/>
      <c r="DB58" s="16"/>
      <c r="DC58" s="16"/>
      <c r="DD58" s="62"/>
      <c r="DE58" s="16"/>
      <c r="DF58" s="16"/>
      <c r="DG58" s="16"/>
      <c r="DH58" s="16"/>
      <c r="DI58" s="16"/>
      <c r="DJ58" s="16"/>
      <c r="DK58" s="16"/>
      <c r="DL58" s="62"/>
      <c r="DM58" s="16"/>
      <c r="DN58" s="16"/>
      <c r="DO58" s="16"/>
      <c r="DP58" s="16"/>
      <c r="DQ58" s="16"/>
      <c r="DR58" s="16"/>
      <c r="DS58" s="16"/>
      <c r="DT58" s="62"/>
    </row>
    <row r="59" spans="2:124" ht="14.4" x14ac:dyDescent="0.3">
      <c r="B59" s="41"/>
      <c r="C59" s="42"/>
      <c r="D59" s="42"/>
      <c r="E59" s="69"/>
      <c r="F59" s="13"/>
      <c r="G59" s="13"/>
      <c r="H59" s="13"/>
      <c r="I59" s="13"/>
      <c r="J59" s="13"/>
      <c r="K59" s="13"/>
      <c r="L59" s="64"/>
      <c r="M59" s="69"/>
      <c r="N59" s="13"/>
      <c r="O59" s="13"/>
      <c r="P59" s="13"/>
      <c r="Q59" s="13"/>
      <c r="R59" s="13"/>
      <c r="S59" s="13"/>
      <c r="T59" s="64"/>
      <c r="U59" s="69"/>
      <c r="V59" s="13"/>
      <c r="W59" s="13"/>
      <c r="X59" s="13"/>
      <c r="Y59" s="13"/>
      <c r="Z59" s="13"/>
      <c r="AA59" s="13"/>
      <c r="AB59" s="64"/>
      <c r="AC59" s="69"/>
      <c r="AD59" s="13"/>
      <c r="AE59" s="13"/>
      <c r="AF59" s="13"/>
      <c r="AG59" s="13"/>
      <c r="AH59" s="13"/>
      <c r="AI59" s="13"/>
      <c r="AJ59" s="64"/>
      <c r="AK59" s="69"/>
      <c r="AL59" s="13"/>
      <c r="AM59" s="13"/>
      <c r="AN59" s="13"/>
      <c r="AO59" s="13"/>
      <c r="AP59" s="13"/>
      <c r="AQ59" s="13"/>
      <c r="AR59" s="64"/>
      <c r="AS59" s="69"/>
      <c r="AT59" s="13"/>
      <c r="AU59" s="13"/>
      <c r="AV59" s="13"/>
      <c r="AW59" s="13"/>
      <c r="AX59" s="13"/>
      <c r="AY59" s="13"/>
      <c r="AZ59" s="64"/>
      <c r="BA59" s="13"/>
      <c r="BB59" s="13"/>
      <c r="BC59" s="13"/>
      <c r="BD59" s="13"/>
      <c r="BE59" s="13"/>
      <c r="BF59" s="13"/>
      <c r="BG59" s="13"/>
      <c r="BH59" s="64"/>
      <c r="BI59" s="13"/>
      <c r="BJ59" s="13"/>
      <c r="BK59" s="13"/>
      <c r="BL59" s="13"/>
      <c r="BM59" s="13"/>
      <c r="BN59" s="13"/>
      <c r="BO59" s="13"/>
      <c r="BP59" s="64"/>
      <c r="BQ59" s="13"/>
      <c r="BR59" s="13"/>
      <c r="BS59" s="13"/>
      <c r="BT59" s="13"/>
      <c r="BU59" s="13"/>
      <c r="BV59" s="13"/>
      <c r="BW59" s="13"/>
      <c r="BX59" s="64"/>
      <c r="BY59" s="13"/>
      <c r="BZ59" s="13"/>
      <c r="CA59" s="13"/>
      <c r="CB59" s="13"/>
      <c r="CC59" s="13"/>
      <c r="CD59" s="13"/>
      <c r="CE59" s="13"/>
      <c r="CF59" s="64"/>
      <c r="CG59" s="13"/>
      <c r="CH59" s="13"/>
      <c r="CI59" s="13"/>
      <c r="CJ59" s="13"/>
      <c r="CK59" s="13"/>
      <c r="CL59" s="13"/>
      <c r="CM59" s="13"/>
      <c r="CN59" s="64"/>
      <c r="CO59" s="13"/>
      <c r="CP59" s="13"/>
      <c r="CQ59" s="13"/>
      <c r="CR59" s="13"/>
      <c r="CS59" s="13"/>
      <c r="CT59" s="13"/>
      <c r="CU59" s="13"/>
      <c r="CV59" s="64"/>
      <c r="CW59" s="13"/>
      <c r="CX59" s="13"/>
      <c r="CY59" s="13"/>
      <c r="CZ59" s="13"/>
      <c r="DA59" s="13"/>
      <c r="DB59" s="13"/>
      <c r="DC59" s="13"/>
      <c r="DD59" s="64"/>
      <c r="DE59" s="13"/>
      <c r="DF59" s="13"/>
      <c r="DG59" s="13"/>
      <c r="DH59" s="13"/>
      <c r="DI59" s="13"/>
      <c r="DJ59" s="13"/>
      <c r="DK59" s="13"/>
      <c r="DL59" s="64"/>
      <c r="DM59" s="13"/>
      <c r="DN59" s="13"/>
      <c r="DO59" s="13"/>
      <c r="DP59" s="13"/>
      <c r="DQ59" s="13"/>
      <c r="DR59" s="13"/>
      <c r="DS59" s="13"/>
      <c r="DT59" s="64"/>
    </row>
    <row r="60" spans="2:124" x14ac:dyDescent="0.25">
      <c r="E60" s="49"/>
      <c r="L60" s="50"/>
      <c r="M60" s="49"/>
      <c r="T60" s="50"/>
      <c r="U60" s="49"/>
      <c r="AB60" s="50"/>
      <c r="AC60" s="49"/>
      <c r="AJ60" s="50"/>
      <c r="AK60" s="49"/>
      <c r="AR60" s="50"/>
      <c r="AS60" s="49"/>
      <c r="AY60" s="15"/>
      <c r="AZ60" s="50"/>
      <c r="BG60" s="15"/>
      <c r="BH60" s="50"/>
      <c r="BO60" s="15"/>
      <c r="BP60" s="50"/>
      <c r="BW60" s="15"/>
      <c r="BX60" s="50"/>
      <c r="CE60" s="15"/>
      <c r="CF60" s="50"/>
      <c r="CM60" s="15"/>
      <c r="CN60" s="50"/>
      <c r="CU60" s="15"/>
      <c r="CV60" s="50"/>
      <c r="DC60" s="15"/>
      <c r="DD60" s="50"/>
      <c r="DK60" s="15"/>
      <c r="DL60" s="50"/>
      <c r="DS60" s="15"/>
      <c r="DT60" s="50"/>
    </row>
    <row r="61" spans="2:124" ht="14.4" x14ac:dyDescent="0.3">
      <c r="B61" s="41"/>
      <c r="C61" s="12"/>
      <c r="D61" s="12"/>
      <c r="E61" s="49"/>
      <c r="L61" s="50"/>
      <c r="M61" s="49"/>
      <c r="T61" s="50"/>
      <c r="U61" s="49"/>
      <c r="AB61" s="50"/>
      <c r="AC61" s="49"/>
      <c r="AJ61" s="50"/>
      <c r="AK61" s="49"/>
      <c r="AR61" s="50"/>
      <c r="AS61" s="49"/>
      <c r="AX61" s="15"/>
      <c r="AY61" s="15"/>
      <c r="AZ61" s="50"/>
      <c r="BA61" s="15"/>
      <c r="BB61" s="15"/>
      <c r="BD61" s="15"/>
      <c r="BF61" s="15"/>
      <c r="BG61" s="15"/>
      <c r="BH61" s="50"/>
      <c r="BI61" s="15"/>
      <c r="BJ61" s="15"/>
      <c r="BL61" s="15"/>
      <c r="BN61" s="15"/>
      <c r="BO61" s="15"/>
      <c r="BP61" s="50"/>
      <c r="BQ61" s="15"/>
      <c r="BR61" s="15"/>
      <c r="BT61" s="15"/>
      <c r="BV61" s="15"/>
      <c r="BW61" s="15"/>
      <c r="BX61" s="50"/>
      <c r="BY61" s="15"/>
      <c r="BZ61" s="15"/>
      <c r="CB61" s="15"/>
      <c r="CD61" s="15"/>
      <c r="CE61" s="15"/>
      <c r="CF61" s="50"/>
      <c r="CG61" s="15"/>
      <c r="CH61" s="15"/>
      <c r="CJ61" s="15"/>
      <c r="CL61" s="15"/>
      <c r="CM61" s="15"/>
      <c r="CN61" s="50"/>
      <c r="CO61" s="15"/>
      <c r="CP61" s="15"/>
      <c r="CR61" s="15"/>
      <c r="CT61" s="15"/>
      <c r="CU61" s="15"/>
      <c r="CV61" s="50"/>
      <c r="CW61" s="15"/>
      <c r="CX61" s="15"/>
      <c r="CZ61" s="15"/>
      <c r="DB61" s="15"/>
      <c r="DC61" s="15"/>
      <c r="DD61" s="50"/>
      <c r="DE61" s="15"/>
      <c r="DF61" s="15"/>
      <c r="DH61" s="15"/>
      <c r="DJ61" s="15"/>
      <c r="DK61" s="15"/>
      <c r="DL61" s="50"/>
      <c r="DM61" s="15"/>
      <c r="DN61" s="15"/>
      <c r="DP61" s="15"/>
      <c r="DR61" s="15"/>
      <c r="DS61" s="15"/>
      <c r="DT61" s="50"/>
    </row>
    <row r="62" spans="2:124" x14ac:dyDescent="0.25">
      <c r="B62" s="40"/>
      <c r="C62" s="40"/>
      <c r="D62" s="40"/>
      <c r="E62" s="65"/>
      <c r="F62" s="16"/>
      <c r="G62" s="16"/>
      <c r="H62" s="16"/>
      <c r="I62" s="16"/>
      <c r="J62" s="16"/>
      <c r="K62" s="16"/>
      <c r="L62" s="62"/>
      <c r="M62" s="65"/>
      <c r="N62" s="16"/>
      <c r="O62" s="16"/>
      <c r="P62" s="16"/>
      <c r="Q62" s="16"/>
      <c r="R62" s="16"/>
      <c r="S62" s="16"/>
      <c r="T62" s="62"/>
      <c r="U62" s="65"/>
      <c r="V62" s="16"/>
      <c r="W62" s="16"/>
      <c r="X62" s="16"/>
      <c r="Y62" s="16"/>
      <c r="Z62" s="16"/>
      <c r="AA62" s="16"/>
      <c r="AB62" s="62"/>
      <c r="AC62" s="65"/>
      <c r="AD62" s="16"/>
      <c r="AE62" s="16"/>
      <c r="AF62" s="16"/>
      <c r="AG62" s="16"/>
      <c r="AH62" s="16"/>
      <c r="AI62" s="16"/>
      <c r="AJ62" s="62"/>
      <c r="AK62" s="65"/>
      <c r="AL62" s="16"/>
      <c r="AM62" s="16"/>
      <c r="AN62" s="16"/>
      <c r="AO62" s="16"/>
      <c r="AP62" s="16"/>
      <c r="AQ62" s="16"/>
      <c r="AR62" s="62"/>
      <c r="AS62" s="65"/>
      <c r="AT62" s="16"/>
      <c r="AU62" s="16"/>
      <c r="AV62" s="16"/>
      <c r="AW62" s="16"/>
      <c r="AX62" s="16"/>
      <c r="AY62" s="16"/>
      <c r="AZ62" s="62"/>
      <c r="BA62" s="16"/>
      <c r="BB62" s="16"/>
      <c r="BC62" s="16"/>
      <c r="BD62" s="16"/>
      <c r="BE62" s="16"/>
      <c r="BF62" s="16"/>
      <c r="BG62" s="16"/>
      <c r="BH62" s="62"/>
      <c r="BI62" s="16"/>
      <c r="BJ62" s="16"/>
      <c r="BK62" s="16"/>
      <c r="BL62" s="16"/>
      <c r="BM62" s="16"/>
      <c r="BN62" s="16"/>
      <c r="BO62" s="16"/>
      <c r="BP62" s="62"/>
      <c r="BQ62" s="16"/>
      <c r="BR62" s="16"/>
      <c r="BS62" s="16"/>
      <c r="BT62" s="16"/>
      <c r="BU62" s="16"/>
      <c r="BV62" s="16"/>
      <c r="BW62" s="16"/>
      <c r="BX62" s="62"/>
      <c r="BY62" s="16"/>
      <c r="BZ62" s="16"/>
      <c r="CA62" s="16"/>
      <c r="CB62" s="16"/>
      <c r="CC62" s="16"/>
      <c r="CD62" s="16"/>
      <c r="CE62" s="16"/>
      <c r="CF62" s="62"/>
      <c r="CG62" s="16"/>
      <c r="CH62" s="16"/>
      <c r="CI62" s="16"/>
      <c r="CJ62" s="16"/>
      <c r="CK62" s="16"/>
      <c r="CL62" s="16"/>
      <c r="CM62" s="16"/>
      <c r="CN62" s="62"/>
      <c r="CO62" s="16"/>
      <c r="CP62" s="16"/>
      <c r="CQ62" s="16"/>
      <c r="CR62" s="16"/>
      <c r="CS62" s="16"/>
      <c r="CT62" s="16"/>
      <c r="CU62" s="16"/>
      <c r="CV62" s="62"/>
      <c r="CW62" s="16"/>
      <c r="CX62" s="16"/>
      <c r="CY62" s="16"/>
      <c r="CZ62" s="16"/>
      <c r="DA62" s="16"/>
      <c r="DB62" s="16"/>
      <c r="DC62" s="16"/>
      <c r="DD62" s="62"/>
      <c r="DE62" s="16"/>
      <c r="DF62" s="16"/>
      <c r="DG62" s="16"/>
      <c r="DH62" s="16"/>
      <c r="DI62" s="16"/>
      <c r="DJ62" s="16"/>
      <c r="DK62" s="16"/>
      <c r="DL62" s="62"/>
      <c r="DM62" s="16"/>
      <c r="DN62" s="16"/>
      <c r="DO62" s="16"/>
      <c r="DP62" s="16"/>
      <c r="DQ62" s="16"/>
      <c r="DR62" s="16"/>
      <c r="DS62" s="16"/>
      <c r="DT62" s="62"/>
    </row>
    <row r="63" spans="2:124" s="18" customFormat="1" ht="14.4" x14ac:dyDescent="0.3">
      <c r="B63" s="41"/>
      <c r="C63" s="60"/>
      <c r="D63" s="60"/>
      <c r="E63" s="67"/>
      <c r="F63" s="12"/>
      <c r="G63" s="12"/>
      <c r="H63" s="12"/>
      <c r="I63" s="12"/>
      <c r="J63" s="12"/>
      <c r="K63" s="12"/>
      <c r="L63" s="63"/>
      <c r="M63" s="67"/>
      <c r="N63" s="12"/>
      <c r="O63" s="12"/>
      <c r="P63" s="12"/>
      <c r="Q63" s="12"/>
      <c r="R63" s="12"/>
      <c r="S63" s="12"/>
      <c r="T63" s="63"/>
      <c r="U63" s="67"/>
      <c r="V63" s="12"/>
      <c r="W63" s="12"/>
      <c r="X63" s="12"/>
      <c r="Y63" s="12"/>
      <c r="Z63" s="12"/>
      <c r="AA63" s="12"/>
      <c r="AB63" s="63"/>
      <c r="AC63" s="67"/>
      <c r="AD63" s="12"/>
      <c r="AE63" s="12"/>
      <c r="AF63" s="12"/>
      <c r="AG63" s="12"/>
      <c r="AH63" s="12"/>
      <c r="AI63" s="12"/>
      <c r="AJ63" s="63"/>
      <c r="AK63" s="67"/>
      <c r="AL63" s="12"/>
      <c r="AM63" s="12"/>
      <c r="AN63" s="12"/>
      <c r="AO63" s="12"/>
      <c r="AP63" s="12"/>
      <c r="AQ63" s="12"/>
      <c r="AR63" s="63"/>
      <c r="AS63" s="67"/>
      <c r="AT63" s="12"/>
      <c r="AU63" s="12"/>
      <c r="AV63" s="12"/>
      <c r="AW63" s="12"/>
      <c r="AX63" s="12"/>
      <c r="AY63" s="12"/>
      <c r="AZ63" s="63"/>
      <c r="BA63" s="12"/>
      <c r="BB63" s="12"/>
      <c r="BC63" s="12"/>
      <c r="BD63" s="12"/>
      <c r="BE63" s="12"/>
      <c r="BF63" s="12"/>
      <c r="BG63" s="12"/>
      <c r="BH63" s="63"/>
      <c r="BI63" s="12"/>
      <c r="BJ63" s="12"/>
      <c r="BK63" s="12"/>
      <c r="BL63" s="12"/>
      <c r="BM63" s="12"/>
      <c r="BN63" s="12"/>
      <c r="BO63" s="12"/>
      <c r="BP63" s="63"/>
      <c r="BQ63" s="12"/>
      <c r="BR63" s="12"/>
      <c r="BS63" s="12"/>
      <c r="BT63" s="12"/>
      <c r="BU63" s="12"/>
      <c r="BV63" s="12"/>
      <c r="BW63" s="12"/>
      <c r="BX63" s="63"/>
      <c r="BY63" s="12"/>
      <c r="BZ63" s="12"/>
      <c r="CA63" s="12"/>
      <c r="CB63" s="12"/>
      <c r="CC63" s="12"/>
      <c r="CD63" s="12"/>
      <c r="CE63" s="12"/>
      <c r="CF63" s="63"/>
      <c r="CG63" s="12"/>
      <c r="CH63" s="12"/>
      <c r="CI63" s="12"/>
      <c r="CJ63" s="12"/>
      <c r="CK63" s="12"/>
      <c r="CL63" s="12"/>
      <c r="CM63" s="12"/>
      <c r="CN63" s="63"/>
      <c r="CO63" s="12"/>
      <c r="CP63" s="12"/>
      <c r="CQ63" s="12"/>
      <c r="CR63" s="12"/>
      <c r="CS63" s="12"/>
      <c r="CT63" s="12"/>
      <c r="CU63" s="12"/>
      <c r="CV63" s="63"/>
      <c r="CW63" s="12"/>
      <c r="CX63" s="12"/>
      <c r="CY63" s="12"/>
      <c r="CZ63" s="12"/>
      <c r="DA63" s="12"/>
      <c r="DB63" s="12"/>
      <c r="DC63" s="12"/>
      <c r="DD63" s="63"/>
      <c r="DE63" s="12"/>
      <c r="DF63" s="12"/>
      <c r="DG63" s="12"/>
      <c r="DH63" s="12"/>
      <c r="DI63" s="12"/>
      <c r="DJ63" s="12"/>
      <c r="DK63" s="12"/>
      <c r="DL63" s="63"/>
      <c r="DM63" s="12"/>
      <c r="DN63" s="12"/>
      <c r="DO63" s="12"/>
      <c r="DP63" s="12"/>
      <c r="DQ63" s="12"/>
      <c r="DR63" s="12"/>
      <c r="DS63" s="12"/>
      <c r="DT63" s="63"/>
    </row>
    <row r="64" spans="2:124" ht="14.4" x14ac:dyDescent="0.3">
      <c r="B64"/>
      <c r="C64"/>
      <c r="D64"/>
      <c r="E64" s="49"/>
      <c r="L64" s="50"/>
      <c r="M64" s="49"/>
      <c r="T64" s="50"/>
      <c r="U64" s="49"/>
      <c r="AB64" s="50"/>
      <c r="AC64" s="49"/>
      <c r="AJ64" s="50"/>
      <c r="AK64" s="49"/>
      <c r="AR64" s="50"/>
      <c r="AS64" s="49"/>
      <c r="AZ64" s="50"/>
      <c r="BA64" s="49"/>
      <c r="BH64" s="50"/>
      <c r="BI64" s="49"/>
      <c r="BP64" s="50"/>
      <c r="BQ64" s="49"/>
      <c r="BX64" s="50"/>
      <c r="BY64" s="49"/>
      <c r="CF64" s="50"/>
      <c r="CG64" s="49"/>
      <c r="CN64" s="50"/>
      <c r="CO64" s="49"/>
      <c r="CV64" s="50"/>
      <c r="CW64" s="49"/>
      <c r="DD64" s="50"/>
      <c r="DE64" s="49"/>
      <c r="DL64" s="50"/>
      <c r="DM64" s="49"/>
      <c r="DT64" s="50"/>
    </row>
    <row r="65" spans="2:124" x14ac:dyDescent="0.25">
      <c r="B65" s="5"/>
      <c r="C65" s="5"/>
      <c r="D65" s="5"/>
      <c r="E65" s="49"/>
      <c r="L65" s="50"/>
      <c r="M65" s="49"/>
      <c r="T65" s="50"/>
      <c r="U65" s="49"/>
      <c r="AB65" s="50"/>
      <c r="AC65" s="49"/>
      <c r="AJ65" s="50"/>
      <c r="AK65" s="49"/>
      <c r="AR65" s="50"/>
      <c r="AS65" s="49"/>
      <c r="AZ65" s="50"/>
      <c r="BA65" s="49"/>
      <c r="BH65" s="50"/>
      <c r="BI65" s="49"/>
      <c r="BP65" s="50"/>
      <c r="BQ65" s="49"/>
      <c r="BX65" s="50"/>
      <c r="BY65" s="49"/>
      <c r="CF65" s="50"/>
      <c r="CG65" s="49"/>
      <c r="CN65" s="50"/>
      <c r="CO65" s="49"/>
      <c r="CV65" s="50"/>
      <c r="CW65" s="49"/>
      <c r="DD65" s="50"/>
      <c r="DE65" s="49"/>
      <c r="DL65" s="50"/>
      <c r="DM65" s="49"/>
      <c r="DT65" s="50"/>
    </row>
    <row r="66" spans="2:124" x14ac:dyDescent="0.25">
      <c r="B66" s="5"/>
      <c r="C66" s="5"/>
      <c r="D66" s="55"/>
      <c r="E66" s="70"/>
      <c r="F66" s="56"/>
      <c r="H66" s="56"/>
      <c r="J66" s="56"/>
      <c r="L66" s="50"/>
      <c r="M66" s="70"/>
      <c r="N66" s="56"/>
      <c r="P66" s="56"/>
      <c r="R66" s="56"/>
      <c r="T66" s="50"/>
      <c r="U66" s="70"/>
      <c r="V66" s="56"/>
      <c r="X66" s="56"/>
      <c r="Z66" s="56"/>
      <c r="AB66" s="50"/>
      <c r="AC66" s="70"/>
      <c r="AD66" s="56"/>
      <c r="AF66" s="56"/>
      <c r="AH66" s="56"/>
      <c r="AJ66" s="50"/>
      <c r="AK66" s="70"/>
      <c r="AL66" s="56"/>
      <c r="AN66" s="56"/>
      <c r="AP66" s="56"/>
      <c r="AR66" s="50"/>
      <c r="AS66" s="70"/>
      <c r="AT66" s="56"/>
      <c r="AV66" s="56"/>
      <c r="AX66" s="56"/>
      <c r="AZ66" s="50"/>
      <c r="BA66" s="49"/>
      <c r="BH66" s="50"/>
      <c r="BI66" s="49"/>
      <c r="BP66" s="50"/>
      <c r="BQ66" s="49"/>
      <c r="BX66" s="50"/>
      <c r="BY66" s="49"/>
      <c r="CF66" s="50"/>
      <c r="CG66" s="49"/>
      <c r="CN66" s="50"/>
      <c r="CO66" s="49"/>
      <c r="CV66" s="50"/>
      <c r="CW66" s="49"/>
      <c r="DD66" s="50"/>
      <c r="DE66" s="49"/>
      <c r="DL66" s="50"/>
      <c r="DM66" s="49"/>
      <c r="DT66" s="50"/>
    </row>
    <row r="67" spans="2:124" ht="14.4" x14ac:dyDescent="0.25">
      <c r="B67" s="6"/>
      <c r="C67" s="9"/>
      <c r="D67" s="9"/>
      <c r="E67" s="49"/>
      <c r="L67" s="50"/>
      <c r="M67" s="49"/>
      <c r="T67" s="50"/>
      <c r="U67" s="49"/>
      <c r="AB67" s="50"/>
      <c r="AC67" s="49"/>
      <c r="AJ67" s="50"/>
      <c r="AK67" s="49"/>
      <c r="AR67" s="50"/>
      <c r="AS67" s="49"/>
      <c r="AZ67" s="50"/>
      <c r="BA67" s="49"/>
      <c r="BH67" s="50"/>
      <c r="BI67" s="49"/>
      <c r="BP67" s="50"/>
      <c r="BQ67" s="49"/>
      <c r="BX67" s="50"/>
      <c r="BY67" s="49"/>
      <c r="CF67" s="50"/>
      <c r="CG67" s="49"/>
      <c r="CN67" s="50"/>
      <c r="CO67" s="49"/>
      <c r="CV67" s="50"/>
      <c r="CW67" s="49"/>
      <c r="DD67" s="50"/>
      <c r="DE67" s="49"/>
      <c r="DL67" s="50"/>
      <c r="DM67" s="49"/>
      <c r="DT67" s="50"/>
    </row>
    <row r="68" spans="2:124" x14ac:dyDescent="0.25">
      <c r="B68" s="5"/>
      <c r="C68" s="5"/>
      <c r="D68" s="5"/>
      <c r="E68" s="70"/>
      <c r="F68" s="56"/>
      <c r="H68" s="56"/>
      <c r="J68" s="56"/>
      <c r="L68" s="50"/>
      <c r="M68" s="70"/>
      <c r="N68" s="56"/>
      <c r="P68" s="56"/>
      <c r="R68" s="56"/>
      <c r="T68" s="50"/>
      <c r="U68" s="70"/>
      <c r="V68" s="56"/>
      <c r="X68" s="56"/>
      <c r="Z68" s="56"/>
      <c r="AB68" s="50"/>
      <c r="AC68" s="70"/>
      <c r="AD68" s="56"/>
      <c r="AF68" s="56"/>
      <c r="AH68" s="56"/>
      <c r="AJ68" s="50"/>
      <c r="AK68" s="70"/>
      <c r="AL68" s="56"/>
      <c r="AN68" s="56"/>
      <c r="AP68" s="56"/>
      <c r="AR68" s="50"/>
      <c r="AS68" s="70"/>
      <c r="AT68" s="56"/>
      <c r="AV68" s="56"/>
      <c r="AX68" s="56"/>
      <c r="AZ68" s="50"/>
      <c r="BA68" s="49"/>
      <c r="BH68" s="50"/>
      <c r="BI68" s="49"/>
      <c r="BP68" s="50"/>
      <c r="BQ68" s="49"/>
      <c r="BX68" s="50"/>
      <c r="BY68" s="49"/>
      <c r="CF68" s="50"/>
      <c r="CG68" s="49"/>
      <c r="CN68" s="50"/>
      <c r="CO68" s="49"/>
      <c r="CV68" s="50"/>
      <c r="CW68" s="49"/>
      <c r="DD68" s="50"/>
      <c r="DE68" s="49"/>
      <c r="DL68" s="50"/>
      <c r="DM68" s="49"/>
      <c r="DT68" s="50"/>
    </row>
    <row r="69" spans="2:124" ht="14.4" x14ac:dyDescent="0.25">
      <c r="B69" s="6"/>
      <c r="C69" s="9"/>
      <c r="D69" s="9"/>
      <c r="E69" s="49"/>
      <c r="L69" s="50"/>
      <c r="M69" s="49"/>
      <c r="T69" s="50"/>
      <c r="U69" s="49"/>
      <c r="AB69" s="50"/>
      <c r="AC69" s="49"/>
      <c r="AJ69" s="50"/>
      <c r="AK69" s="49"/>
      <c r="AR69" s="50"/>
      <c r="AS69" s="49"/>
      <c r="AZ69" s="50"/>
      <c r="BA69" s="49"/>
      <c r="BH69" s="50"/>
      <c r="BI69" s="49"/>
      <c r="BP69" s="50"/>
      <c r="BQ69" s="49"/>
      <c r="BX69" s="50"/>
      <c r="BY69" s="49"/>
      <c r="CF69" s="50"/>
      <c r="CG69" s="49"/>
      <c r="CN69" s="50"/>
      <c r="CO69" s="49"/>
      <c r="CV69" s="50"/>
      <c r="CW69" s="49"/>
      <c r="DD69" s="50"/>
      <c r="DE69" s="49"/>
      <c r="DL69" s="50"/>
      <c r="DM69" s="49"/>
      <c r="DT69" s="50"/>
    </row>
    <row r="70" spans="2:124" x14ac:dyDescent="0.25">
      <c r="B70" s="5"/>
      <c r="C70" s="5"/>
      <c r="D70" s="5"/>
      <c r="E70" s="70"/>
      <c r="F70" s="56"/>
      <c r="H70" s="56"/>
      <c r="J70" s="56"/>
      <c r="L70" s="50"/>
      <c r="M70" s="70"/>
      <c r="N70" s="56"/>
      <c r="P70" s="56"/>
      <c r="R70" s="56"/>
      <c r="T70" s="50"/>
      <c r="U70" s="70"/>
      <c r="V70" s="56"/>
      <c r="X70" s="56"/>
      <c r="Z70" s="56"/>
      <c r="AB70" s="50"/>
      <c r="AC70" s="70"/>
      <c r="AD70" s="56"/>
      <c r="AF70" s="56"/>
      <c r="AH70" s="56"/>
      <c r="AJ70" s="50"/>
      <c r="AK70" s="70"/>
      <c r="AL70" s="56"/>
      <c r="AN70" s="56"/>
      <c r="AP70" s="56"/>
      <c r="AR70" s="50"/>
      <c r="AS70" s="70"/>
      <c r="AT70" s="56"/>
      <c r="AV70" s="56"/>
      <c r="AX70" s="56"/>
      <c r="AZ70" s="50"/>
      <c r="BA70" s="49"/>
      <c r="BH70" s="50"/>
      <c r="BI70" s="49"/>
      <c r="BP70" s="50"/>
      <c r="BQ70" s="49"/>
      <c r="BX70" s="50"/>
      <c r="BY70" s="49"/>
      <c r="CF70" s="50"/>
      <c r="CG70" s="49"/>
      <c r="CN70" s="50"/>
      <c r="CO70" s="49"/>
      <c r="CV70" s="50"/>
      <c r="CW70" s="49"/>
      <c r="DD70" s="50"/>
      <c r="DE70" s="49"/>
      <c r="DL70" s="50"/>
      <c r="DM70" s="49"/>
      <c r="DT70" s="50"/>
    </row>
    <row r="71" spans="2:124" x14ac:dyDescent="0.25">
      <c r="B71" s="5"/>
      <c r="C71" s="5"/>
      <c r="D71" s="5"/>
      <c r="E71" s="70"/>
      <c r="F71" s="56"/>
      <c r="H71" s="56"/>
      <c r="J71" s="56"/>
      <c r="L71" s="50"/>
      <c r="M71" s="70"/>
      <c r="N71" s="56"/>
      <c r="P71" s="56"/>
      <c r="R71" s="56"/>
      <c r="T71" s="50"/>
      <c r="U71" s="70"/>
      <c r="V71" s="56"/>
      <c r="X71" s="56"/>
      <c r="Z71" s="56"/>
      <c r="AB71" s="50"/>
      <c r="AC71" s="70"/>
      <c r="AD71" s="56"/>
      <c r="AF71" s="56"/>
      <c r="AH71" s="56"/>
      <c r="AJ71" s="50"/>
      <c r="AK71" s="70"/>
      <c r="AL71" s="56"/>
      <c r="AN71" s="56"/>
      <c r="AP71" s="56"/>
      <c r="AR71" s="50"/>
      <c r="AS71" s="70"/>
      <c r="AT71" s="56"/>
      <c r="AV71" s="56"/>
      <c r="AX71" s="56"/>
      <c r="AZ71" s="50"/>
      <c r="BA71" s="49"/>
      <c r="BH71" s="50"/>
      <c r="BI71" s="49"/>
      <c r="BP71" s="50"/>
      <c r="BQ71" s="49"/>
      <c r="BX71" s="50"/>
      <c r="BY71" s="49"/>
      <c r="CF71" s="50"/>
      <c r="CG71" s="49"/>
      <c r="CN71" s="50"/>
      <c r="CO71" s="49"/>
      <c r="CV71" s="50"/>
      <c r="CW71" s="49"/>
      <c r="DD71" s="50"/>
      <c r="DE71" s="49"/>
      <c r="DL71" s="50"/>
      <c r="DM71" s="49"/>
      <c r="DT71" s="50"/>
    </row>
    <row r="72" spans="2:124" ht="14.4" x14ac:dyDescent="0.3">
      <c r="B72"/>
      <c r="C72"/>
      <c r="D72"/>
      <c r="E72" s="49"/>
      <c r="L72" s="50"/>
      <c r="M72" s="49"/>
      <c r="T72" s="50"/>
      <c r="U72" s="49"/>
      <c r="AB72" s="50"/>
      <c r="AC72" s="49"/>
      <c r="AJ72" s="50"/>
      <c r="AK72" s="49"/>
      <c r="AR72" s="50"/>
      <c r="AS72" s="49"/>
      <c r="AZ72" s="50"/>
      <c r="BA72" s="49"/>
      <c r="BH72" s="50"/>
      <c r="BI72" s="49"/>
      <c r="BP72" s="50"/>
      <c r="BQ72" s="49"/>
      <c r="BX72" s="50"/>
      <c r="BY72" s="49"/>
      <c r="CF72" s="50"/>
      <c r="CG72" s="49"/>
      <c r="CN72" s="50"/>
      <c r="CO72" s="49"/>
      <c r="CV72" s="50"/>
      <c r="CW72" s="49"/>
      <c r="DD72" s="50"/>
      <c r="DE72" s="49"/>
      <c r="DL72" s="50"/>
      <c r="DM72" s="49"/>
      <c r="DT72" s="50"/>
    </row>
    <row r="73" spans="2:124" x14ac:dyDescent="0.25">
      <c r="B73" s="5"/>
      <c r="C73" s="5"/>
      <c r="D73" s="5"/>
      <c r="E73" s="49"/>
      <c r="L73" s="50"/>
      <c r="M73" s="49"/>
      <c r="T73" s="50"/>
      <c r="U73" s="49"/>
      <c r="AB73" s="50"/>
      <c r="AC73" s="49"/>
      <c r="AJ73" s="50"/>
      <c r="AK73" s="49"/>
      <c r="AR73" s="50"/>
      <c r="AS73" s="49"/>
      <c r="AZ73" s="50"/>
      <c r="BA73" s="49"/>
      <c r="BH73" s="50"/>
      <c r="BI73" s="49"/>
      <c r="BP73" s="50"/>
      <c r="BQ73" s="49"/>
      <c r="BX73" s="50"/>
      <c r="BY73" s="49"/>
      <c r="CF73" s="50"/>
      <c r="CG73" s="49"/>
      <c r="CN73" s="50"/>
      <c r="CO73" s="49"/>
      <c r="CV73" s="50"/>
      <c r="CW73" s="49"/>
      <c r="DD73" s="50"/>
      <c r="DE73" s="49"/>
      <c r="DL73" s="50"/>
      <c r="DM73" s="49"/>
      <c r="DT73" s="50"/>
    </row>
    <row r="74" spans="2:124" x14ac:dyDescent="0.25">
      <c r="B74" s="5"/>
      <c r="C74" s="5"/>
      <c r="D74" s="5"/>
      <c r="E74" s="49"/>
      <c r="L74" s="50"/>
      <c r="M74" s="49"/>
      <c r="T74" s="50"/>
      <c r="U74" s="49"/>
      <c r="AB74" s="50"/>
      <c r="AC74" s="49"/>
      <c r="AJ74" s="50"/>
      <c r="AK74" s="49"/>
      <c r="AR74" s="50"/>
      <c r="AS74" s="49"/>
      <c r="AZ74" s="50"/>
      <c r="BA74" s="49"/>
      <c r="BH74" s="50"/>
      <c r="BI74" s="49"/>
      <c r="BP74" s="50"/>
      <c r="BQ74" s="49"/>
      <c r="BX74" s="50"/>
      <c r="BY74" s="49"/>
      <c r="CF74" s="50"/>
      <c r="CG74" s="49"/>
      <c r="CN74" s="50"/>
      <c r="CO74" s="49"/>
      <c r="CV74" s="50"/>
      <c r="CW74" s="49"/>
      <c r="DD74" s="50"/>
      <c r="DE74" s="49"/>
      <c r="DL74" s="50"/>
      <c r="DM74" s="49"/>
      <c r="DT74" s="50"/>
    </row>
    <row r="75" spans="2:124" ht="14.4" x14ac:dyDescent="0.3">
      <c r="B75"/>
      <c r="C75"/>
      <c r="D75"/>
      <c r="E75" s="49"/>
      <c r="L75" s="50"/>
      <c r="M75" s="49"/>
      <c r="T75" s="50"/>
      <c r="U75" s="49"/>
      <c r="AB75" s="50"/>
      <c r="AC75" s="49"/>
      <c r="AJ75" s="50"/>
      <c r="AK75" s="49"/>
      <c r="AR75" s="50"/>
      <c r="AS75" s="49"/>
      <c r="AZ75" s="50"/>
      <c r="BA75" s="49"/>
      <c r="BH75" s="50"/>
      <c r="BI75" s="49"/>
      <c r="BP75" s="50"/>
      <c r="BQ75" s="49"/>
      <c r="BX75" s="50"/>
      <c r="BY75" s="49"/>
      <c r="CF75" s="50"/>
      <c r="CG75" s="49"/>
      <c r="CN75" s="50"/>
      <c r="CO75" s="49"/>
      <c r="CV75" s="50"/>
      <c r="CW75" s="49"/>
      <c r="DD75" s="50"/>
      <c r="DE75" s="49"/>
      <c r="DL75" s="50"/>
      <c r="DM75" s="49"/>
      <c r="DT75" s="50"/>
    </row>
    <row r="76" spans="2:124" x14ac:dyDescent="0.25">
      <c r="B76" s="5"/>
      <c r="C76" s="5"/>
      <c r="D76" s="5"/>
      <c r="E76" s="49"/>
      <c r="L76" s="50"/>
      <c r="M76" s="49"/>
      <c r="T76" s="50"/>
      <c r="U76" s="49"/>
      <c r="AB76" s="50"/>
      <c r="AC76" s="49"/>
      <c r="AJ76" s="50"/>
      <c r="AK76" s="49"/>
      <c r="AR76" s="50"/>
      <c r="AS76" s="49"/>
      <c r="AZ76" s="50"/>
      <c r="BA76" s="49"/>
      <c r="BH76" s="50"/>
      <c r="BI76" s="49"/>
      <c r="BP76" s="50"/>
      <c r="BQ76" s="49"/>
      <c r="BX76" s="50"/>
      <c r="BY76" s="49"/>
      <c r="CF76" s="50"/>
      <c r="CG76" s="49"/>
      <c r="CN76" s="50"/>
      <c r="CO76" s="49"/>
      <c r="CV76" s="50"/>
      <c r="CW76" s="49"/>
      <c r="DD76" s="50"/>
      <c r="DE76" s="49"/>
      <c r="DL76" s="50"/>
      <c r="DM76" s="49"/>
      <c r="DT76" s="50"/>
    </row>
    <row r="77" spans="2:124" ht="14.4" x14ac:dyDescent="0.25">
      <c r="B77" s="6"/>
      <c r="C77" s="9"/>
      <c r="D77" s="9"/>
    </row>
    <row r="79" spans="2:124" s="5" customFormat="1" x14ac:dyDescent="0.3"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</row>
    <row r="81" spans="2:3" x14ac:dyDescent="0.25">
      <c r="B81" s="23"/>
    </row>
    <row r="82" spans="2:3" x14ac:dyDescent="0.25">
      <c r="B82" s="5"/>
    </row>
    <row r="83" spans="2:3" ht="14.4" x14ac:dyDescent="0.25">
      <c r="B83" s="93"/>
    </row>
    <row r="84" spans="2:3" ht="14.4" x14ac:dyDescent="0.25">
      <c r="B84" s="93"/>
    </row>
    <row r="85" spans="2:3" x14ac:dyDescent="0.25">
      <c r="B85" s="22"/>
    </row>
    <row r="86" spans="2:3" ht="14.4" x14ac:dyDescent="0.3">
      <c r="B86" s="6"/>
      <c r="C86" s="18"/>
    </row>
    <row r="87" spans="2:3" x14ac:dyDescent="0.25">
      <c r="B87" s="22"/>
    </row>
    <row r="88" spans="2:3" ht="14.4" x14ac:dyDescent="0.3">
      <c r="B88" s="6"/>
      <c r="C88" s="18"/>
    </row>
    <row r="89" spans="2:3" x14ac:dyDescent="0.25">
      <c r="B89" s="8"/>
    </row>
    <row r="90" spans="2:3" x14ac:dyDescent="0.25">
      <c r="B90" s="22"/>
    </row>
    <row r="91" spans="2:3" x14ac:dyDescent="0.25">
      <c r="B91" s="22"/>
    </row>
    <row r="92" spans="2:3" x14ac:dyDescent="0.25">
      <c r="B92" s="22"/>
    </row>
    <row r="93" spans="2:3" x14ac:dyDescent="0.25">
      <c r="B93" s="22"/>
    </row>
    <row r="94" spans="2:3" ht="14.4" x14ac:dyDescent="0.25">
      <c r="B94" s="6"/>
    </row>
    <row r="95" spans="2:3" x14ac:dyDescent="0.25">
      <c r="B95" s="24"/>
      <c r="C95" s="40"/>
    </row>
    <row r="96" spans="2:3" x14ac:dyDescent="0.25">
      <c r="B96" s="5"/>
    </row>
    <row r="97" spans="2:3" x14ac:dyDescent="0.25">
      <c r="B97" s="23"/>
    </row>
    <row r="98" spans="2:3" x14ac:dyDescent="0.25">
      <c r="B98" s="22"/>
    </row>
    <row r="99" spans="2:3" x14ac:dyDescent="0.25">
      <c r="B99" s="22"/>
    </row>
    <row r="100" spans="2:3" x14ac:dyDescent="0.25">
      <c r="B100" s="22"/>
    </row>
    <row r="101" spans="2:3" ht="14.4" x14ac:dyDescent="0.3">
      <c r="B101" s="37"/>
    </row>
    <row r="102" spans="2:3" ht="14.4" x14ac:dyDescent="0.3">
      <c r="B102" s="37"/>
    </row>
    <row r="103" spans="2:3" ht="14.4" x14ac:dyDescent="0.3">
      <c r="B103" s="37"/>
    </row>
    <row r="104" spans="2:3" x14ac:dyDescent="0.25">
      <c r="B104" s="15"/>
    </row>
    <row r="105" spans="2:3" x14ac:dyDescent="0.25">
      <c r="B105" s="22"/>
    </row>
    <row r="106" spans="2:3" x14ac:dyDescent="0.25">
      <c r="B106" s="22"/>
    </row>
    <row r="107" spans="2:3" x14ac:dyDescent="0.25">
      <c r="B107" s="22"/>
    </row>
    <row r="108" spans="2:3" x14ac:dyDescent="0.25">
      <c r="B108" s="22"/>
    </row>
    <row r="109" spans="2:3" x14ac:dyDescent="0.25">
      <c r="B109" s="22"/>
    </row>
    <row r="110" spans="2:3" x14ac:dyDescent="0.25">
      <c r="B110" s="24"/>
      <c r="C110" s="40"/>
    </row>
    <row r="112" spans="2:3" x14ac:dyDescent="0.25">
      <c r="B112" s="23"/>
      <c r="C112" s="40"/>
    </row>
    <row r="113" spans="2:3" x14ac:dyDescent="0.25">
      <c r="B113" s="5"/>
    </row>
    <row r="114" spans="2:3" x14ac:dyDescent="0.25">
      <c r="B114" s="23"/>
    </row>
    <row r="115" spans="2:3" x14ac:dyDescent="0.25">
      <c r="B115" s="5"/>
    </row>
    <row r="116" spans="2:3" x14ac:dyDescent="0.25">
      <c r="B116" s="5"/>
    </row>
    <row r="117" spans="2:3" x14ac:dyDescent="0.25">
      <c r="B117" s="5"/>
    </row>
    <row r="118" spans="2:3" ht="14.4" x14ac:dyDescent="0.3">
      <c r="B118" s="6"/>
      <c r="C118" s="18"/>
    </row>
    <row r="119" spans="2:3" ht="14.4" x14ac:dyDescent="0.25">
      <c r="B119" s="6"/>
    </row>
    <row r="120" spans="2:3" ht="14.4" x14ac:dyDescent="0.25">
      <c r="B120" s="6"/>
    </row>
    <row r="121" spans="2:3" x14ac:dyDescent="0.25">
      <c r="B121" s="8"/>
    </row>
    <row r="122" spans="2:3" x14ac:dyDescent="0.25">
      <c r="B122" s="8"/>
    </row>
    <row r="124" spans="2:3" x14ac:dyDescent="0.25">
      <c r="B124" s="5"/>
    </row>
    <row r="125" spans="2:3" ht="14.4" x14ac:dyDescent="0.25">
      <c r="B125" s="94"/>
      <c r="C125" s="13"/>
    </row>
    <row r="126" spans="2:3" x14ac:dyDescent="0.25">
      <c r="B126" s="23"/>
      <c r="C126" s="40"/>
    </row>
    <row r="127" spans="2:3" x14ac:dyDescent="0.25">
      <c r="B127" s="5"/>
    </row>
    <row r="128" spans="2:3" x14ac:dyDescent="0.25">
      <c r="B128" s="23"/>
      <c r="C128" s="40"/>
    </row>
    <row r="129" spans="2:3" x14ac:dyDescent="0.25">
      <c r="B129" s="5"/>
    </row>
    <row r="130" spans="2:3" x14ac:dyDescent="0.25">
      <c r="B130" s="5"/>
    </row>
    <row r="131" spans="2:3" x14ac:dyDescent="0.25">
      <c r="B131" s="5"/>
    </row>
    <row r="132" spans="2:3" x14ac:dyDescent="0.25">
      <c r="B132" s="5"/>
    </row>
    <row r="133" spans="2:3" x14ac:dyDescent="0.25">
      <c r="B133" s="23"/>
      <c r="C133" s="40"/>
    </row>
    <row r="134" spans="2:3" x14ac:dyDescent="0.25">
      <c r="B134" s="5"/>
    </row>
    <row r="135" spans="2:3" x14ac:dyDescent="0.25">
      <c r="B135" s="23"/>
    </row>
    <row r="136" spans="2:3" x14ac:dyDescent="0.25">
      <c r="B136" s="5"/>
    </row>
    <row r="137" spans="2:3" x14ac:dyDescent="0.25">
      <c r="B137" s="5"/>
    </row>
    <row r="138" spans="2:3" x14ac:dyDescent="0.25">
      <c r="B138" s="5"/>
    </row>
    <row r="139" spans="2:3" x14ac:dyDescent="0.25">
      <c r="B139" s="23"/>
    </row>
    <row r="140" spans="2:3" x14ac:dyDescent="0.25">
      <c r="B140" s="5"/>
    </row>
    <row r="141" spans="2:3" x14ac:dyDescent="0.25">
      <c r="B141" s="23"/>
      <c r="C141" s="40"/>
    </row>
    <row r="142" spans="2:3" x14ac:dyDescent="0.25">
      <c r="B142" s="5"/>
    </row>
    <row r="143" spans="2:3" ht="14.4" x14ac:dyDescent="0.25">
      <c r="B143" s="9"/>
    </row>
    <row r="145" spans="2:19" x14ac:dyDescent="0.25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</row>
    <row r="147" spans="2:19" x14ac:dyDescent="0.25">
      <c r="B147" s="23"/>
    </row>
    <row r="148" spans="2:19" x14ac:dyDescent="0.25">
      <c r="B148" s="5"/>
    </row>
    <row r="149" spans="2:19" x14ac:dyDescent="0.25">
      <c r="B149" s="5"/>
    </row>
    <row r="150" spans="2:19" x14ac:dyDescent="0.25">
      <c r="B150" s="5"/>
    </row>
    <row r="151" spans="2:19" x14ac:dyDescent="0.25">
      <c r="B151" s="5"/>
    </row>
    <row r="152" spans="2:19" x14ac:dyDescent="0.25">
      <c r="B152" s="5"/>
    </row>
    <row r="153" spans="2:19" x14ac:dyDescent="0.25">
      <c r="B153" s="5"/>
    </row>
    <row r="154" spans="2:19" x14ac:dyDescent="0.25">
      <c r="B154" s="107"/>
    </row>
    <row r="155" spans="2:19" x14ac:dyDescent="0.25">
      <c r="B155" s="107"/>
    </row>
    <row r="156" spans="2:19" ht="14.4" x14ac:dyDescent="0.25">
      <c r="B156" s="6"/>
    </row>
    <row r="157" spans="2:19" ht="14.4" x14ac:dyDescent="0.25">
      <c r="B157" s="6"/>
    </row>
    <row r="158" spans="2:19" x14ac:dyDescent="0.25">
      <c r="B158" s="5"/>
    </row>
    <row r="159" spans="2:19" ht="14.4" x14ac:dyDescent="0.25">
      <c r="B159" s="6"/>
    </row>
    <row r="160" spans="2:19" ht="14.4" x14ac:dyDescent="0.25">
      <c r="B160" s="6"/>
    </row>
    <row r="161" spans="2:19" x14ac:dyDescent="0.25">
      <c r="B161" s="5"/>
    </row>
    <row r="162" spans="2:19" ht="14.4" x14ac:dyDescent="0.3">
      <c r="B162" s="101"/>
    </row>
    <row r="163" spans="2:19" ht="14.4" x14ac:dyDescent="0.3">
      <c r="B163" s="101"/>
    </row>
    <row r="164" spans="2:19" ht="14.4" x14ac:dyDescent="0.3">
      <c r="B164" s="101"/>
    </row>
    <row r="165" spans="2:19" ht="14.4" x14ac:dyDescent="0.3">
      <c r="B165" s="101"/>
    </row>
    <row r="166" spans="2:19" ht="14.4" x14ac:dyDescent="0.3">
      <c r="B166" s="101"/>
    </row>
    <row r="167" spans="2:19" ht="14.4" x14ac:dyDescent="0.3">
      <c r="B167" s="101"/>
    </row>
    <row r="168" spans="2:19" ht="14.4" x14ac:dyDescent="0.3">
      <c r="B168" s="101"/>
    </row>
    <row r="169" spans="2:19" ht="14.4" x14ac:dyDescent="0.3">
      <c r="B169" s="101"/>
    </row>
    <row r="170" spans="2:19" ht="14.4" x14ac:dyDescent="0.3">
      <c r="B170" s="101"/>
    </row>
    <row r="171" spans="2:19" ht="14.4" x14ac:dyDescent="0.3">
      <c r="B171" s="101"/>
    </row>
    <row r="172" spans="2:19" ht="14.4" x14ac:dyDescent="0.3">
      <c r="B172" s="101"/>
    </row>
    <row r="173" spans="2:19" x14ac:dyDescent="0.25">
      <c r="B173" s="23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</row>
    <row r="174" spans="2:19" x14ac:dyDescent="0.25">
      <c r="B174" s="5"/>
    </row>
    <row r="175" spans="2:19" x14ac:dyDescent="0.25">
      <c r="B175" s="23"/>
    </row>
    <row r="176" spans="2:19" x14ac:dyDescent="0.25">
      <c r="B176" s="5"/>
    </row>
    <row r="177" spans="2:19" ht="14.4" x14ac:dyDescent="0.25">
      <c r="B177" s="7"/>
    </row>
    <row r="178" spans="2:19" x14ac:dyDescent="0.25">
      <c r="B178" s="5"/>
    </row>
    <row r="179" spans="2:19" x14ac:dyDescent="0.25">
      <c r="B179" s="5"/>
    </row>
    <row r="180" spans="2:19" x14ac:dyDescent="0.25">
      <c r="B180" s="5"/>
    </row>
    <row r="181" spans="2:19" x14ac:dyDescent="0.25">
      <c r="B181" s="5"/>
    </row>
    <row r="182" spans="2:19" x14ac:dyDescent="0.25">
      <c r="B182" s="5"/>
    </row>
    <row r="183" spans="2:19" x14ac:dyDescent="0.25">
      <c r="B183" s="107"/>
    </row>
    <row r="184" spans="2:19" ht="14.4" x14ac:dyDescent="0.3">
      <c r="B184" s="101"/>
    </row>
    <row r="185" spans="2:19" x14ac:dyDescent="0.25">
      <c r="B185" s="107"/>
    </row>
    <row r="186" spans="2:19" x14ac:dyDescent="0.25">
      <c r="B186" s="107"/>
    </row>
    <row r="187" spans="2:19" x14ac:dyDescent="0.25">
      <c r="B187" s="5"/>
    </row>
    <row r="188" spans="2:19" ht="14.4" x14ac:dyDescent="0.3">
      <c r="B188" s="101"/>
    </row>
    <row r="189" spans="2:19" x14ac:dyDescent="0.25">
      <c r="B189" s="23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</row>
    <row r="190" spans="2:19" x14ac:dyDescent="0.25">
      <c r="B190" s="5"/>
    </row>
    <row r="191" spans="2:19" x14ac:dyDescent="0.25">
      <c r="B191" s="23"/>
    </row>
    <row r="192" spans="2:19" x14ac:dyDescent="0.25">
      <c r="B192" s="5"/>
    </row>
    <row r="193" spans="2:19" x14ac:dyDescent="0.25">
      <c r="B193" s="5"/>
    </row>
    <row r="194" spans="2:19" x14ac:dyDescent="0.25">
      <c r="B194" s="5"/>
    </row>
    <row r="195" spans="2:19" x14ac:dyDescent="0.25">
      <c r="B195" s="5"/>
    </row>
    <row r="196" spans="2:19" x14ac:dyDescent="0.25">
      <c r="B196" s="5"/>
    </row>
    <row r="197" spans="2:19" x14ac:dyDescent="0.25">
      <c r="B197" s="5"/>
    </row>
    <row r="198" spans="2:19" x14ac:dyDescent="0.25">
      <c r="B198" s="5"/>
    </row>
    <row r="199" spans="2:19" ht="14.4" x14ac:dyDescent="0.3">
      <c r="B199" s="101"/>
    </row>
    <row r="200" spans="2:19" ht="14.4" x14ac:dyDescent="0.3">
      <c r="B200" s="101"/>
    </row>
    <row r="201" spans="2:19" ht="14.4" x14ac:dyDescent="0.25">
      <c r="B201" s="6"/>
    </row>
    <row r="202" spans="2:19" x14ac:dyDescent="0.25">
      <c r="B202" s="23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</row>
    <row r="203" spans="2:19" x14ac:dyDescent="0.25">
      <c r="B203" s="5"/>
    </row>
    <row r="204" spans="2:19" x14ac:dyDescent="0.25">
      <c r="B204" s="23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</row>
  </sheetData>
  <mergeCells count="4">
    <mergeCell ref="B11:BM11"/>
    <mergeCell ref="BN11:DY11"/>
    <mergeCell ref="B79:S79"/>
    <mergeCell ref="B145:S14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35C7-02B1-4109-A082-865B56FF50EC}">
  <dimension ref="B1:R37"/>
  <sheetViews>
    <sheetView topLeftCell="C1" workbookViewId="0">
      <selection activeCell="J16" sqref="J16"/>
    </sheetView>
  </sheetViews>
  <sheetFormatPr defaultRowHeight="14.4" x14ac:dyDescent="0.3"/>
  <cols>
    <col min="2" max="2" width="24.5546875" bestFit="1" customWidth="1"/>
    <col min="3" max="3" width="16" bestFit="1" customWidth="1"/>
  </cols>
  <sheetData>
    <row r="1" spans="3:18" x14ac:dyDescent="0.3">
      <c r="C1" s="180" t="s">
        <v>410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3:18" s="128" customFormat="1" x14ac:dyDescent="0.3">
      <c r="C2" s="128" t="s">
        <v>409</v>
      </c>
      <c r="D2" s="128">
        <v>2021</v>
      </c>
      <c r="E2" s="128">
        <v>2022</v>
      </c>
      <c r="F2" s="128">
        <v>2023</v>
      </c>
      <c r="G2" s="128">
        <v>2024</v>
      </c>
      <c r="H2" s="128">
        <v>2025</v>
      </c>
      <c r="I2" s="128">
        <v>2026</v>
      </c>
      <c r="J2" s="128">
        <v>2027</v>
      </c>
      <c r="K2" s="128">
        <v>2028</v>
      </c>
      <c r="L2" s="128">
        <v>2029</v>
      </c>
      <c r="M2" s="128">
        <v>2030</v>
      </c>
      <c r="N2" s="128">
        <v>2031</v>
      </c>
      <c r="O2" s="128">
        <v>2032</v>
      </c>
      <c r="P2" s="128">
        <v>2033</v>
      </c>
      <c r="Q2" s="128">
        <v>2034</v>
      </c>
      <c r="R2" s="128">
        <v>2035</v>
      </c>
    </row>
    <row r="4" spans="3:18" x14ac:dyDescent="0.3">
      <c r="C4" s="128" t="s">
        <v>21</v>
      </c>
    </row>
    <row r="5" spans="3:18" x14ac:dyDescent="0.3">
      <c r="C5" s="128"/>
    </row>
    <row r="6" spans="3:18" x14ac:dyDescent="0.3">
      <c r="C6" s="128" t="s">
        <v>32</v>
      </c>
    </row>
    <row r="7" spans="3:18" x14ac:dyDescent="0.3">
      <c r="C7" s="128"/>
    </row>
    <row r="8" spans="3:18" x14ac:dyDescent="0.3">
      <c r="C8" s="128" t="s">
        <v>36</v>
      </c>
    </row>
    <row r="9" spans="3:18" x14ac:dyDescent="0.3">
      <c r="C9" s="128"/>
    </row>
    <row r="10" spans="3:18" x14ac:dyDescent="0.3">
      <c r="C10" s="128" t="s">
        <v>402</v>
      </c>
    </row>
    <row r="11" spans="3:18" x14ac:dyDescent="0.3">
      <c r="C11" s="128"/>
    </row>
    <row r="12" spans="3:18" x14ac:dyDescent="0.3">
      <c r="C12" s="128" t="s">
        <v>403</v>
      </c>
    </row>
    <row r="13" spans="3:18" x14ac:dyDescent="0.3">
      <c r="C13" s="128"/>
    </row>
    <row r="14" spans="3:18" x14ac:dyDescent="0.3">
      <c r="C14" s="128" t="s">
        <v>404</v>
      </c>
    </row>
    <row r="15" spans="3:18" x14ac:dyDescent="0.3">
      <c r="C15" s="128"/>
    </row>
    <row r="16" spans="3:18" x14ac:dyDescent="0.3">
      <c r="C16" s="128" t="s">
        <v>405</v>
      </c>
    </row>
    <row r="17" spans="2:18" x14ac:dyDescent="0.3">
      <c r="C17" s="128"/>
    </row>
    <row r="18" spans="2:18" x14ac:dyDescent="0.3">
      <c r="C18" s="128" t="s">
        <v>225</v>
      </c>
    </row>
    <row r="19" spans="2:18" x14ac:dyDescent="0.3">
      <c r="C19" s="128"/>
    </row>
    <row r="20" spans="2:18" x14ac:dyDescent="0.3">
      <c r="C20" s="128" t="s">
        <v>406</v>
      </c>
    </row>
    <row r="21" spans="2:18" x14ac:dyDescent="0.3">
      <c r="C21" s="128"/>
    </row>
    <row r="22" spans="2:18" s="128" customFormat="1" x14ac:dyDescent="0.3">
      <c r="B22" s="128" t="s">
        <v>407</v>
      </c>
      <c r="C22" s="128" t="s">
        <v>408</v>
      </c>
      <c r="D22" s="128">
        <f>'Adj Closing share price'!Q253</f>
        <v>139.16405622489964</v>
      </c>
      <c r="E22" s="128">
        <f>'Adj Closing share price'!R253</f>
        <v>177.19334677419351</v>
      </c>
      <c r="F22" s="128">
        <f>'Adj Closing share price'!S253</f>
        <v>270.98955823293198</v>
      </c>
      <c r="G22" s="128">
        <f>'Adj Closing share price'!T253</f>
        <v>305.31991869918699</v>
      </c>
      <c r="H22" s="128">
        <f>'Adj Closing share price'!U253</f>
        <v>132.87068273092382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</row>
    <row r="23" spans="2:18" s="128" customFormat="1" x14ac:dyDescent="0.3"/>
    <row r="25" spans="2:18" x14ac:dyDescent="0.3">
      <c r="C25" t="s">
        <v>411</v>
      </c>
    </row>
    <row r="28" spans="2:18" x14ac:dyDescent="0.3">
      <c r="C28" t="s">
        <v>412</v>
      </c>
    </row>
    <row r="31" spans="2:18" x14ac:dyDescent="0.3">
      <c r="C31" t="s">
        <v>413</v>
      </c>
    </row>
    <row r="34" spans="3:3" x14ac:dyDescent="0.3">
      <c r="C34" t="s">
        <v>414</v>
      </c>
    </row>
    <row r="37" spans="3:3" x14ac:dyDescent="0.3">
      <c r="C37" t="s">
        <v>415</v>
      </c>
    </row>
  </sheetData>
  <mergeCells count="1">
    <mergeCell ref="C1:R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228B-0378-4BF0-B058-92967549948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8AE5-55F0-45CF-9876-2D68D68BC4D1}">
  <dimension ref="B1:DT211"/>
  <sheetViews>
    <sheetView topLeftCell="B3" zoomScale="85" zoomScaleNormal="114" workbookViewId="0">
      <selection activeCell="H19" sqref="H19"/>
    </sheetView>
  </sheetViews>
  <sheetFormatPr defaultRowHeight="13.8" outlineLevelRow="1" x14ac:dyDescent="0.25"/>
  <cols>
    <col min="1" max="1" width="1.77734375" style="10" customWidth="1"/>
    <col min="2" max="2" width="47.77734375" style="10" customWidth="1"/>
    <col min="3" max="3" width="10" style="10" bestFit="1" customWidth="1"/>
    <col min="4" max="4" width="2.33203125" style="10" bestFit="1" customWidth="1"/>
    <col min="5" max="9" width="11.88671875" style="10" bestFit="1" customWidth="1"/>
    <col min="10" max="10" width="18.109375" style="10" bestFit="1" customWidth="1"/>
    <col min="11" max="11" width="17.6640625" style="10" bestFit="1" customWidth="1"/>
    <col min="12" max="13" width="18.109375" style="10" bestFit="1" customWidth="1"/>
    <col min="14" max="15" width="17.6640625" style="10" bestFit="1" customWidth="1"/>
    <col min="16" max="18" width="18.109375" style="10" bestFit="1" customWidth="1"/>
    <col min="19" max="19" width="18.6640625" style="10" bestFit="1" customWidth="1"/>
    <col min="20" max="16384" width="8.88671875" style="10"/>
  </cols>
  <sheetData>
    <row r="1" spans="2:22" x14ac:dyDescent="0.25">
      <c r="B1" s="179" t="s">
        <v>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2:22" x14ac:dyDescent="0.25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</row>
    <row r="5" spans="2:22" x14ac:dyDescent="0.25">
      <c r="E5" s="1" t="s">
        <v>1</v>
      </c>
      <c r="F5" s="1" t="s">
        <v>2</v>
      </c>
      <c r="G5" s="1" t="s">
        <v>3</v>
      </c>
      <c r="H5" s="1" t="s">
        <v>4</v>
      </c>
      <c r="I5" s="1" t="s">
        <v>5</v>
      </c>
      <c r="J5" s="2" t="s">
        <v>6</v>
      </c>
      <c r="K5" s="2" t="s">
        <v>7</v>
      </c>
      <c r="L5" s="2" t="s">
        <v>8</v>
      </c>
      <c r="M5" s="2" t="s">
        <v>9</v>
      </c>
      <c r="N5" s="2" t="s">
        <v>10</v>
      </c>
      <c r="O5" s="2" t="s">
        <v>11</v>
      </c>
      <c r="P5" s="2" t="s">
        <v>12</v>
      </c>
      <c r="Q5" s="2" t="s">
        <v>13</v>
      </c>
      <c r="R5" s="2" t="s">
        <v>14</v>
      </c>
      <c r="S5" s="2" t="s">
        <v>15</v>
      </c>
    </row>
    <row r="6" spans="2:22" x14ac:dyDescent="0.25">
      <c r="E6" s="3">
        <v>44286</v>
      </c>
      <c r="F6" s="3">
        <v>44651</v>
      </c>
      <c r="G6" s="3">
        <v>45016</v>
      </c>
      <c r="H6" s="3">
        <v>45382</v>
      </c>
      <c r="I6" s="3">
        <v>45747</v>
      </c>
      <c r="J6" s="4">
        <v>46112</v>
      </c>
      <c r="K6" s="4">
        <v>46477</v>
      </c>
      <c r="L6" s="4">
        <v>46843</v>
      </c>
      <c r="M6" s="4">
        <v>47208</v>
      </c>
      <c r="N6" s="4">
        <v>47573</v>
      </c>
      <c r="O6" s="4">
        <v>47938</v>
      </c>
      <c r="P6" s="4">
        <v>48304</v>
      </c>
      <c r="Q6" s="4">
        <v>48669</v>
      </c>
      <c r="R6" s="4">
        <v>49034</v>
      </c>
      <c r="S6" s="4">
        <v>49399</v>
      </c>
    </row>
    <row r="7" spans="2:22" x14ac:dyDescent="0.25">
      <c r="E7" s="1" t="s">
        <v>16</v>
      </c>
      <c r="F7" s="1" t="s">
        <v>16</v>
      </c>
      <c r="G7" s="1" t="s">
        <v>16</v>
      </c>
      <c r="H7" s="1" t="s">
        <v>16</v>
      </c>
      <c r="I7" s="1" t="s">
        <v>16</v>
      </c>
      <c r="J7" s="2" t="s">
        <v>17</v>
      </c>
      <c r="K7" s="2" t="s">
        <v>17</v>
      </c>
      <c r="L7" s="2" t="s">
        <v>17</v>
      </c>
      <c r="M7" s="2" t="s">
        <v>17</v>
      </c>
      <c r="N7" s="2" t="s">
        <v>17</v>
      </c>
      <c r="O7" s="2" t="s">
        <v>17</v>
      </c>
      <c r="P7" s="2" t="s">
        <v>17</v>
      </c>
      <c r="Q7" s="2" t="s">
        <v>17</v>
      </c>
      <c r="R7" s="2" t="s">
        <v>17</v>
      </c>
      <c r="S7" s="2" t="s">
        <v>17</v>
      </c>
    </row>
    <row r="9" spans="2:22" s="5" customFormat="1" x14ac:dyDescent="0.25">
      <c r="B9" s="5" t="s">
        <v>18</v>
      </c>
      <c r="C9" s="5" t="s">
        <v>19</v>
      </c>
      <c r="E9" s="5">
        <v>365</v>
      </c>
      <c r="F9" s="5">
        <v>365</v>
      </c>
      <c r="G9" s="5">
        <v>365</v>
      </c>
      <c r="H9" s="5">
        <v>366</v>
      </c>
      <c r="I9" s="5">
        <v>365</v>
      </c>
      <c r="J9" s="5">
        <v>365</v>
      </c>
      <c r="K9" s="5">
        <v>365</v>
      </c>
      <c r="L9" s="5">
        <v>366</v>
      </c>
      <c r="M9" s="5">
        <v>365</v>
      </c>
      <c r="N9" s="5">
        <v>365</v>
      </c>
      <c r="O9" s="5">
        <v>365</v>
      </c>
      <c r="P9" s="5">
        <v>366</v>
      </c>
      <c r="Q9" s="5">
        <v>365</v>
      </c>
      <c r="R9" s="5">
        <v>365</v>
      </c>
      <c r="S9" s="5">
        <v>365</v>
      </c>
      <c r="V9" s="10"/>
    </row>
    <row r="11" spans="2:22" s="5" customFormat="1" x14ac:dyDescent="0.25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V11" s="10"/>
    </row>
    <row r="13" spans="2:22" s="15" customFormat="1" x14ac:dyDescent="0.25">
      <c r="B13" s="24" t="s">
        <v>21</v>
      </c>
      <c r="C13" s="24" t="s">
        <v>57</v>
      </c>
      <c r="E13" s="11">
        <v>18666.7</v>
      </c>
      <c r="F13" s="11">
        <v>20091</v>
      </c>
      <c r="G13" s="11">
        <v>22548</v>
      </c>
      <c r="H13" s="11">
        <v>23278</v>
      </c>
      <c r="I13" s="11">
        <v>27089</v>
      </c>
      <c r="J13" s="16">
        <f>IFERROR(I13*(J14+1),"na")</f>
        <v>28443.45</v>
      </c>
      <c r="K13" s="16">
        <f t="shared" ref="K13:S13" si="0">IFERROR(J13*(K14+1),"na")</f>
        <v>29865.622500000001</v>
      </c>
      <c r="L13" s="16">
        <f t="shared" si="0"/>
        <v>31358.903625000003</v>
      </c>
      <c r="M13" s="16">
        <f t="shared" si="0"/>
        <v>32926.848806250004</v>
      </c>
      <c r="N13" s="16">
        <f t="shared" si="0"/>
        <v>34573.191246562506</v>
      </c>
      <c r="O13" s="16">
        <f t="shared" si="0"/>
        <v>36301.850808890631</v>
      </c>
      <c r="P13" s="16">
        <f t="shared" si="0"/>
        <v>38116.943349335161</v>
      </c>
      <c r="Q13" s="16">
        <f t="shared" si="0"/>
        <v>40022.790516801921</v>
      </c>
      <c r="R13" s="16">
        <f t="shared" si="0"/>
        <v>42023.930042642016</v>
      </c>
      <c r="S13" s="16">
        <f t="shared" si="0"/>
        <v>44125.126544774117</v>
      </c>
      <c r="V13" s="10"/>
    </row>
    <row r="14" spans="2:22" s="18" customFormat="1" ht="14.4" x14ac:dyDescent="0.3">
      <c r="B14" s="6" t="s">
        <v>22</v>
      </c>
      <c r="C14" s="9" t="s">
        <v>58</v>
      </c>
      <c r="F14" s="12">
        <f>IFERROR(F13/E13-1,"na")</f>
        <v>7.6301649461340215E-2</v>
      </c>
      <c r="G14" s="12">
        <f t="shared" ref="G14:I14" si="1">IFERROR(G13/F13-1,"na")</f>
        <v>0.12229356428251448</v>
      </c>
      <c r="H14" s="12">
        <f t="shared" si="1"/>
        <v>3.2375376973567516E-2</v>
      </c>
      <c r="I14" s="12">
        <f t="shared" si="1"/>
        <v>0.16371681415929196</v>
      </c>
      <c r="J14" s="21">
        <v>0.05</v>
      </c>
      <c r="K14" s="21">
        <v>0.05</v>
      </c>
      <c r="L14" s="21">
        <v>0.05</v>
      </c>
      <c r="M14" s="21">
        <v>0.05</v>
      </c>
      <c r="N14" s="21">
        <v>0.05</v>
      </c>
      <c r="O14" s="21">
        <v>0.05</v>
      </c>
      <c r="P14" s="21">
        <v>0.05</v>
      </c>
      <c r="Q14" s="21">
        <v>0.05</v>
      </c>
      <c r="R14" s="21">
        <v>0.05</v>
      </c>
      <c r="S14" s="21">
        <v>0.05</v>
      </c>
      <c r="V14" s="10"/>
    </row>
    <row r="15" spans="2:22" s="15" customFormat="1" outlineLevel="1" x14ac:dyDescent="0.25">
      <c r="B15" s="22" t="s">
        <v>23</v>
      </c>
      <c r="C15" s="22" t="s">
        <v>57</v>
      </c>
      <c r="E15" s="15">
        <f>E17+E19+E21</f>
        <v>8448.6</v>
      </c>
      <c r="F15" s="15">
        <f t="shared" ref="F15:S15" si="2">F17+F19+F21</f>
        <v>9803.6999999999989</v>
      </c>
      <c r="G15" s="15">
        <f t="shared" si="2"/>
        <v>11460</v>
      </c>
      <c r="H15" s="15">
        <f t="shared" si="2"/>
        <v>11384</v>
      </c>
      <c r="I15" s="15">
        <f t="shared" si="2"/>
        <v>12781</v>
      </c>
      <c r="J15" s="15">
        <f t="shared" si="2"/>
        <v>13510.638750000002</v>
      </c>
      <c r="K15" s="15">
        <f t="shared" si="2"/>
        <v>14186.170687500002</v>
      </c>
      <c r="L15" s="15">
        <f t="shared" si="2"/>
        <v>14895.479221875003</v>
      </c>
      <c r="M15" s="15">
        <f t="shared" si="2"/>
        <v>15640.253182968752</v>
      </c>
      <c r="N15" s="15">
        <f t="shared" si="2"/>
        <v>16422.265842117191</v>
      </c>
      <c r="O15" s="15">
        <f t="shared" si="2"/>
        <v>17243.379134223051</v>
      </c>
      <c r="P15" s="15">
        <f t="shared" si="2"/>
        <v>18105.548090934204</v>
      </c>
      <c r="Q15" s="15">
        <f t="shared" si="2"/>
        <v>19010.825495480913</v>
      </c>
      <c r="R15" s="15">
        <f t="shared" si="2"/>
        <v>19961.366770254957</v>
      </c>
      <c r="S15" s="15">
        <f t="shared" si="2"/>
        <v>20959.435108767706</v>
      </c>
      <c r="V15" s="10"/>
    </row>
    <row r="16" spans="2:22" ht="14.4" outlineLevel="1" x14ac:dyDescent="0.3">
      <c r="B16" s="6" t="s">
        <v>24</v>
      </c>
      <c r="C16" s="9" t="s">
        <v>58</v>
      </c>
      <c r="E16" s="12">
        <f>IFERROR(E15/E13,"na")</f>
        <v>0.45260276320935139</v>
      </c>
      <c r="F16" s="12">
        <f t="shared" ref="F16:S16" si="3">IFERROR(F15/F13,"na")</f>
        <v>0.48796476034045089</v>
      </c>
      <c r="G16" s="12">
        <f t="shared" si="3"/>
        <v>0.50824906865353914</v>
      </c>
      <c r="H16" s="12">
        <f t="shared" si="3"/>
        <v>0.48904545064008936</v>
      </c>
      <c r="I16" s="12">
        <f t="shared" si="3"/>
        <v>0.4718151279116985</v>
      </c>
      <c r="J16" s="12">
        <f t="shared" si="3"/>
        <v>0.47500000000000003</v>
      </c>
      <c r="K16" s="12">
        <f t="shared" si="3"/>
        <v>0.47500000000000003</v>
      </c>
      <c r="L16" s="12">
        <f t="shared" si="3"/>
        <v>0.47500000000000003</v>
      </c>
      <c r="M16" s="12">
        <f t="shared" si="3"/>
        <v>0.47500000000000003</v>
      </c>
      <c r="N16" s="12">
        <f t="shared" si="3"/>
        <v>0.47500000000000003</v>
      </c>
      <c r="O16" s="12">
        <f t="shared" si="3"/>
        <v>0.47500000000000003</v>
      </c>
      <c r="P16" s="12">
        <f t="shared" si="3"/>
        <v>0.47500000000000009</v>
      </c>
      <c r="Q16" s="12">
        <f t="shared" si="3"/>
        <v>0.47500000000000003</v>
      </c>
      <c r="R16" s="12">
        <f t="shared" si="3"/>
        <v>0.47499999999999998</v>
      </c>
      <c r="S16" s="12">
        <f t="shared" si="3"/>
        <v>0.47500000000000003</v>
      </c>
    </row>
    <row r="17" spans="2:22" s="15" customFormat="1" outlineLevel="1" x14ac:dyDescent="0.25">
      <c r="B17" s="32" t="s">
        <v>25</v>
      </c>
      <c r="C17" s="22" t="s">
        <v>57</v>
      </c>
      <c r="E17" s="19">
        <v>7437.5</v>
      </c>
      <c r="F17" s="19">
        <v>8849.4</v>
      </c>
      <c r="G17" s="19">
        <v>11002</v>
      </c>
      <c r="H17" s="19">
        <v>10355</v>
      </c>
      <c r="I17" s="19">
        <v>11845</v>
      </c>
      <c r="J17" s="15">
        <f>IFERROR(J13*J18,"NA")</f>
        <v>11377.380000000001</v>
      </c>
      <c r="K17" s="15">
        <f t="shared" ref="K17:S17" si="4">IFERROR(K13*K18,"NA")</f>
        <v>11946.249000000002</v>
      </c>
      <c r="L17" s="15">
        <f t="shared" si="4"/>
        <v>12543.561450000001</v>
      </c>
      <c r="M17" s="15">
        <f t="shared" si="4"/>
        <v>13170.739522500002</v>
      </c>
      <c r="N17" s="15">
        <f t="shared" si="4"/>
        <v>13829.276498625004</v>
      </c>
      <c r="O17" s="15">
        <f t="shared" si="4"/>
        <v>14520.740323556252</v>
      </c>
      <c r="P17" s="15">
        <f t="shared" si="4"/>
        <v>15246.777339734064</v>
      </c>
      <c r="Q17" s="15">
        <f t="shared" si="4"/>
        <v>16009.11620672077</v>
      </c>
      <c r="R17" s="15">
        <f t="shared" si="4"/>
        <v>16809.572017056806</v>
      </c>
      <c r="S17" s="15">
        <f t="shared" si="4"/>
        <v>17650.050617909648</v>
      </c>
      <c r="V17" s="10"/>
    </row>
    <row r="18" spans="2:22" ht="14.4" outlineLevel="1" x14ac:dyDescent="0.3">
      <c r="B18" s="7" t="s">
        <v>24</v>
      </c>
      <c r="C18" s="9" t="s">
        <v>58</v>
      </c>
      <c r="E18" s="12">
        <f>IFERROR(E17/E13,"na")</f>
        <v>0.39843678850573477</v>
      </c>
      <c r="F18" s="12">
        <f t="shared" ref="F18:I18" si="5">IFERROR(F17/F13,"na")</f>
        <v>0.44046588024488575</v>
      </c>
      <c r="G18" s="12">
        <f t="shared" si="5"/>
        <v>0.48793684583998581</v>
      </c>
      <c r="H18" s="12">
        <f t="shared" si="5"/>
        <v>0.4448406220465676</v>
      </c>
      <c r="I18" s="12">
        <f t="shared" si="5"/>
        <v>0.43726235741444869</v>
      </c>
      <c r="J18" s="21">
        <v>0.4</v>
      </c>
      <c r="K18" s="21">
        <v>0.4</v>
      </c>
      <c r="L18" s="21">
        <v>0.4</v>
      </c>
      <c r="M18" s="21">
        <v>0.4</v>
      </c>
      <c r="N18" s="21">
        <v>0.4</v>
      </c>
      <c r="O18" s="21">
        <v>0.4</v>
      </c>
      <c r="P18" s="21">
        <v>0.4</v>
      </c>
      <c r="Q18" s="21">
        <v>0.4</v>
      </c>
      <c r="R18" s="21">
        <v>0.4</v>
      </c>
      <c r="S18" s="21">
        <v>0.4</v>
      </c>
    </row>
    <row r="19" spans="2:22" s="15" customFormat="1" outlineLevel="1" x14ac:dyDescent="0.25">
      <c r="B19" s="32" t="s">
        <v>26</v>
      </c>
      <c r="C19" s="22" t="s">
        <v>57</v>
      </c>
      <c r="E19" s="19">
        <v>1422.4</v>
      </c>
      <c r="F19" s="19">
        <v>946.3</v>
      </c>
      <c r="G19" s="19">
        <v>1143</v>
      </c>
      <c r="H19" s="19">
        <v>1124</v>
      </c>
      <c r="I19" s="19">
        <v>1440</v>
      </c>
      <c r="J19" s="15">
        <f>IFERROR(J13*J20,"na")</f>
        <v>1422.1725000000001</v>
      </c>
      <c r="K19" s="15">
        <f t="shared" ref="K19:S19" si="6">IFERROR(K13*K20,"na")</f>
        <v>1493.2811250000002</v>
      </c>
      <c r="L19" s="15">
        <f t="shared" si="6"/>
        <v>1567.9451812500001</v>
      </c>
      <c r="M19" s="15">
        <f t="shared" si="6"/>
        <v>1646.3424403125002</v>
      </c>
      <c r="N19" s="15">
        <f t="shared" si="6"/>
        <v>1728.6595623281255</v>
      </c>
      <c r="O19" s="15">
        <f t="shared" si="6"/>
        <v>1815.0925404445316</v>
      </c>
      <c r="P19" s="15">
        <f t="shared" si="6"/>
        <v>1905.847167466758</v>
      </c>
      <c r="Q19" s="15">
        <f t="shared" si="6"/>
        <v>2001.1395258400962</v>
      </c>
      <c r="R19" s="15">
        <f t="shared" si="6"/>
        <v>2101.1965021321007</v>
      </c>
      <c r="S19" s="15">
        <f t="shared" si="6"/>
        <v>2206.256327238706</v>
      </c>
      <c r="V19" s="10"/>
    </row>
    <row r="20" spans="2:22" ht="14.4" outlineLevel="1" x14ac:dyDescent="0.3">
      <c r="B20" s="7" t="s">
        <v>24</v>
      </c>
      <c r="C20" s="9" t="s">
        <v>58</v>
      </c>
      <c r="E20" s="12">
        <f>IFERROR(E19/E13,"na")</f>
        <v>7.6199863928814421E-2</v>
      </c>
      <c r="F20" s="12">
        <f t="shared" ref="F20:I20" si="7">IFERROR(F19/F13,"na")</f>
        <v>4.7100691852073065E-2</v>
      </c>
      <c r="G20" s="12">
        <f t="shared" si="7"/>
        <v>5.0691857370941992E-2</v>
      </c>
      <c r="H20" s="12">
        <f t="shared" si="7"/>
        <v>4.8285935217802216E-2</v>
      </c>
      <c r="I20" s="12">
        <f t="shared" si="7"/>
        <v>5.3158108457307396E-2</v>
      </c>
      <c r="J20" s="21">
        <v>0.05</v>
      </c>
      <c r="K20" s="21">
        <v>0.05</v>
      </c>
      <c r="L20" s="21">
        <v>0.05</v>
      </c>
      <c r="M20" s="21">
        <v>0.05</v>
      </c>
      <c r="N20" s="21">
        <v>0.05</v>
      </c>
      <c r="O20" s="21">
        <v>0.05</v>
      </c>
      <c r="P20" s="21">
        <v>0.05</v>
      </c>
      <c r="Q20" s="21">
        <v>0.05</v>
      </c>
      <c r="R20" s="21">
        <v>0.05</v>
      </c>
      <c r="S20" s="21">
        <v>0.05</v>
      </c>
    </row>
    <row r="21" spans="2:22" s="15" customFormat="1" outlineLevel="1" x14ac:dyDescent="0.25">
      <c r="B21" s="32" t="s">
        <v>27</v>
      </c>
      <c r="C21" s="22" t="s">
        <v>57</v>
      </c>
      <c r="E21" s="19">
        <v>-411.3</v>
      </c>
      <c r="F21" s="19">
        <v>8</v>
      </c>
      <c r="G21" s="19">
        <v>-685</v>
      </c>
      <c r="H21" s="19">
        <v>-95</v>
      </c>
      <c r="I21" s="19">
        <v>-504</v>
      </c>
      <c r="J21" s="15">
        <f>IFERROR(J13*J22,"na")</f>
        <v>711.08625000000006</v>
      </c>
      <c r="K21" s="15">
        <f t="shared" ref="K21:S21" si="8">IFERROR(K13*K22,"na")</f>
        <v>746.6405625000001</v>
      </c>
      <c r="L21" s="15">
        <f t="shared" si="8"/>
        <v>783.97259062500007</v>
      </c>
      <c r="M21" s="15">
        <f t="shared" si="8"/>
        <v>823.17122015625011</v>
      </c>
      <c r="N21" s="15">
        <f t="shared" si="8"/>
        <v>864.32978116406275</v>
      </c>
      <c r="O21" s="15">
        <f t="shared" si="8"/>
        <v>907.54627022226578</v>
      </c>
      <c r="P21" s="15">
        <f t="shared" si="8"/>
        <v>952.92358373337902</v>
      </c>
      <c r="Q21" s="15">
        <f t="shared" si="8"/>
        <v>1000.5697629200481</v>
      </c>
      <c r="R21" s="15">
        <f t="shared" si="8"/>
        <v>1050.5982510660504</v>
      </c>
      <c r="S21" s="15">
        <f t="shared" si="8"/>
        <v>1103.128163619353</v>
      </c>
      <c r="V21" s="10"/>
    </row>
    <row r="22" spans="2:22" ht="14.4" outlineLevel="1" x14ac:dyDescent="0.3">
      <c r="B22" s="7" t="s">
        <v>24</v>
      </c>
      <c r="C22" s="9" t="s">
        <v>58</v>
      </c>
      <c r="E22" s="12">
        <f>IFERROR(E21/E13,"na")</f>
        <v>-2.2033889225197813E-2</v>
      </c>
      <c r="F22" s="12">
        <f t="shared" ref="F22:I22" si="9">IFERROR(F21/F13,"na")</f>
        <v>3.9818824349211092E-4</v>
      </c>
      <c r="G22" s="12">
        <f t="shared" si="9"/>
        <v>-3.0379634557388683E-2</v>
      </c>
      <c r="H22" s="12">
        <f t="shared" si="9"/>
        <v>-4.0811066242804365E-3</v>
      </c>
      <c r="I22" s="12">
        <f t="shared" si="9"/>
        <v>-1.8605337960057589E-2</v>
      </c>
      <c r="J22" s="21">
        <v>2.5000000000000001E-2</v>
      </c>
      <c r="K22" s="21">
        <v>2.5000000000000001E-2</v>
      </c>
      <c r="L22" s="21">
        <v>2.5000000000000001E-2</v>
      </c>
      <c r="M22" s="21">
        <v>2.5000000000000001E-2</v>
      </c>
      <c r="N22" s="21">
        <v>2.5000000000000001E-2</v>
      </c>
      <c r="O22" s="21">
        <v>2.5000000000000001E-2</v>
      </c>
      <c r="P22" s="21">
        <v>2.5000000000000001E-2</v>
      </c>
      <c r="Q22" s="21">
        <v>2.5000000000000001E-2</v>
      </c>
      <c r="R22" s="21">
        <v>2.5000000000000001E-2</v>
      </c>
      <c r="S22" s="21">
        <v>2.5000000000000001E-2</v>
      </c>
    </row>
    <row r="23" spans="2:22" s="15" customFormat="1" outlineLevel="1" x14ac:dyDescent="0.25">
      <c r="B23" s="24" t="s">
        <v>28</v>
      </c>
      <c r="C23" s="24" t="s">
        <v>57</v>
      </c>
      <c r="E23" s="16">
        <f>E13-E15</f>
        <v>10218.1</v>
      </c>
      <c r="F23" s="16">
        <f t="shared" ref="F23:H23" si="10">F13-F15</f>
        <v>10287.300000000001</v>
      </c>
      <c r="G23" s="16">
        <f t="shared" si="10"/>
        <v>11088</v>
      </c>
      <c r="H23" s="16">
        <f t="shared" si="10"/>
        <v>11894</v>
      </c>
      <c r="I23" s="16">
        <f>I13-I15</f>
        <v>14308</v>
      </c>
      <c r="J23" s="16">
        <f t="shared" ref="J23:S23" si="11">J13-J15</f>
        <v>14932.811249999999</v>
      </c>
      <c r="K23" s="16">
        <f t="shared" si="11"/>
        <v>15679.4518125</v>
      </c>
      <c r="L23" s="16">
        <f t="shared" si="11"/>
        <v>16463.424403124998</v>
      </c>
      <c r="M23" s="16">
        <f t="shared" si="11"/>
        <v>17286.595623281253</v>
      </c>
      <c r="N23" s="16">
        <f t="shared" si="11"/>
        <v>18150.925404445316</v>
      </c>
      <c r="O23" s="16">
        <f t="shared" si="11"/>
        <v>19058.47167466758</v>
      </c>
      <c r="P23" s="16">
        <f t="shared" si="11"/>
        <v>20011.395258400957</v>
      </c>
      <c r="Q23" s="16">
        <f t="shared" si="11"/>
        <v>21011.965021321008</v>
      </c>
      <c r="R23" s="16">
        <f t="shared" si="11"/>
        <v>22062.563272387059</v>
      </c>
      <c r="S23" s="16">
        <f t="shared" si="11"/>
        <v>23165.691436006411</v>
      </c>
      <c r="V23" s="10"/>
    </row>
    <row r="24" spans="2:22" ht="14.4" outlineLevel="1" x14ac:dyDescent="0.3">
      <c r="B24" s="6" t="s">
        <v>29</v>
      </c>
      <c r="C24" s="9" t="s">
        <v>58</v>
      </c>
      <c r="E24" s="12">
        <f>IFERROR(E23/E13,"na")</f>
        <v>0.54739723679064856</v>
      </c>
      <c r="F24" s="12">
        <f t="shared" ref="F24:I24" si="12">IFERROR(F23/F13,"na")</f>
        <v>0.51203523965954911</v>
      </c>
      <c r="G24" s="12">
        <f t="shared" si="12"/>
        <v>0.49175093134646086</v>
      </c>
      <c r="H24" s="12">
        <f t="shared" si="12"/>
        <v>0.51095454935991069</v>
      </c>
      <c r="I24" s="12">
        <f t="shared" si="12"/>
        <v>0.52818487208830156</v>
      </c>
      <c r="J24" s="13">
        <f>IFERROR(J23/J13,"na")</f>
        <v>0.52499999999999991</v>
      </c>
      <c r="K24" s="13">
        <f t="shared" ref="K24:S24" si="13">IFERROR(K23/K13,"na")</f>
        <v>0.52499999999999991</v>
      </c>
      <c r="L24" s="13">
        <f t="shared" si="13"/>
        <v>0.52499999999999991</v>
      </c>
      <c r="M24" s="13">
        <f t="shared" si="13"/>
        <v>0.52500000000000002</v>
      </c>
      <c r="N24" s="13">
        <f t="shared" si="13"/>
        <v>0.52500000000000002</v>
      </c>
      <c r="O24" s="13">
        <f t="shared" si="13"/>
        <v>0.52500000000000002</v>
      </c>
      <c r="P24" s="13">
        <f t="shared" si="13"/>
        <v>0.52499999999999991</v>
      </c>
      <c r="Q24" s="13">
        <f t="shared" si="13"/>
        <v>0.52500000000000002</v>
      </c>
      <c r="R24" s="13">
        <f t="shared" si="13"/>
        <v>0.52500000000000002</v>
      </c>
      <c r="S24" s="13">
        <f t="shared" si="13"/>
        <v>0.52500000000000002</v>
      </c>
    </row>
    <row r="25" spans="2:22" s="15" customFormat="1" outlineLevel="1" x14ac:dyDescent="0.25">
      <c r="B25" s="33" t="s">
        <v>30</v>
      </c>
      <c r="C25" s="22" t="s">
        <v>57</v>
      </c>
      <c r="E25" s="19">
        <v>2295.9</v>
      </c>
      <c r="F25" s="19">
        <v>2347.5</v>
      </c>
      <c r="G25" s="19">
        <v>2587</v>
      </c>
      <c r="H25" s="19">
        <v>2988</v>
      </c>
      <c r="I25" s="19">
        <v>3543</v>
      </c>
      <c r="J25" s="15">
        <f>IFERROR(I25*(J26+1),"na")</f>
        <v>3720.15</v>
      </c>
      <c r="K25" s="15">
        <f t="shared" ref="K25:S25" si="14">IFERROR(J25*(K26+1),"na")</f>
        <v>3906.1575000000003</v>
      </c>
      <c r="L25" s="15">
        <f t="shared" si="14"/>
        <v>4101.4653750000007</v>
      </c>
      <c r="M25" s="15">
        <f t="shared" si="14"/>
        <v>4306.538643750001</v>
      </c>
      <c r="N25" s="15">
        <f t="shared" si="14"/>
        <v>4521.8655759375015</v>
      </c>
      <c r="O25" s="15">
        <f t="shared" si="14"/>
        <v>4747.9588547343765</v>
      </c>
      <c r="P25" s="15">
        <f t="shared" si="14"/>
        <v>4985.3567974710959</v>
      </c>
      <c r="Q25" s="15">
        <f t="shared" si="14"/>
        <v>5234.6246373446511</v>
      </c>
      <c r="R25" s="15">
        <f t="shared" si="14"/>
        <v>5496.3558692118841</v>
      </c>
      <c r="S25" s="15">
        <f t="shared" si="14"/>
        <v>5771.1736626724787</v>
      </c>
      <c r="V25" s="10"/>
    </row>
    <row r="26" spans="2:22" ht="14.4" outlineLevel="1" x14ac:dyDescent="0.3">
      <c r="B26" s="6" t="s">
        <v>22</v>
      </c>
      <c r="C26" s="9" t="s">
        <v>58</v>
      </c>
      <c r="E26" s="12"/>
      <c r="F26" s="12">
        <f>IFERROR(F25/E25-1,"na")</f>
        <v>2.2474846465438292E-2</v>
      </c>
      <c r="G26" s="12">
        <f t="shared" ref="G26:I26" si="15">IFERROR(G25/F25-1,"na")</f>
        <v>0.10202342917997864</v>
      </c>
      <c r="H26" s="12">
        <f t="shared" si="15"/>
        <v>0.15500579822187865</v>
      </c>
      <c r="I26" s="12">
        <f t="shared" si="15"/>
        <v>0.18574297188755029</v>
      </c>
      <c r="J26" s="21">
        <v>0.05</v>
      </c>
      <c r="K26" s="21">
        <v>0.05</v>
      </c>
      <c r="L26" s="21">
        <v>0.05</v>
      </c>
      <c r="M26" s="21">
        <v>0.05</v>
      </c>
      <c r="N26" s="21">
        <v>0.05</v>
      </c>
      <c r="O26" s="21">
        <v>0.05</v>
      </c>
      <c r="P26" s="21">
        <v>0.05</v>
      </c>
      <c r="Q26" s="21">
        <v>0.05</v>
      </c>
      <c r="R26" s="21">
        <v>0.05</v>
      </c>
      <c r="S26" s="21">
        <v>0.05</v>
      </c>
    </row>
    <row r="27" spans="2:22" ht="14.4" outlineLevel="1" x14ac:dyDescent="0.3">
      <c r="B27" s="6" t="s">
        <v>24</v>
      </c>
      <c r="C27" s="9" t="s">
        <v>58</v>
      </c>
      <c r="E27" s="12">
        <f>IFERROR(E25/E13,"na")</f>
        <v>0.12299442322424424</v>
      </c>
      <c r="F27" s="12">
        <f t="shared" ref="F27:I27" si="16">IFERROR(F25/F13,"na")</f>
        <v>0.11684336269971629</v>
      </c>
      <c r="G27" s="12">
        <f t="shared" si="16"/>
        <v>0.11473301401454675</v>
      </c>
      <c r="H27" s="12">
        <f t="shared" si="16"/>
        <v>0.12836154308789416</v>
      </c>
      <c r="I27" s="12">
        <f t="shared" si="16"/>
        <v>0.13079109601683339</v>
      </c>
      <c r="J27" s="13">
        <f>IFERROR(J25/J13,"na")</f>
        <v>0.13079109601683339</v>
      </c>
      <c r="K27" s="13">
        <f t="shared" ref="K27:S27" si="17">IFERROR(K25/K13,"na")</f>
        <v>0.13079109601683339</v>
      </c>
      <c r="L27" s="13">
        <f t="shared" si="17"/>
        <v>0.13079109601683342</v>
      </c>
      <c r="M27" s="13">
        <f t="shared" si="17"/>
        <v>0.13079109601683342</v>
      </c>
      <c r="N27" s="13">
        <f t="shared" si="17"/>
        <v>0.13079109601683342</v>
      </c>
      <c r="O27" s="13">
        <f t="shared" si="17"/>
        <v>0.13079109601683342</v>
      </c>
      <c r="P27" s="13">
        <f t="shared" si="17"/>
        <v>0.13079109601683345</v>
      </c>
      <c r="Q27" s="13">
        <f t="shared" si="17"/>
        <v>0.13079109601683345</v>
      </c>
      <c r="R27" s="13">
        <f t="shared" si="17"/>
        <v>0.13079109601683345</v>
      </c>
      <c r="S27" s="13">
        <f t="shared" si="17"/>
        <v>0.13079109601683347</v>
      </c>
    </row>
    <row r="28" spans="2:22" s="15" customFormat="1" outlineLevel="1" x14ac:dyDescent="0.25">
      <c r="B28" s="33" t="s">
        <v>31</v>
      </c>
      <c r="C28" s="22" t="s">
        <v>57</v>
      </c>
      <c r="E28" s="19">
        <v>2840.3</v>
      </c>
      <c r="F28" s="19">
        <v>2856.7</v>
      </c>
      <c r="G28" s="19">
        <v>3454</v>
      </c>
      <c r="H28" s="19">
        <v>3891</v>
      </c>
      <c r="I28" s="19">
        <v>4595</v>
      </c>
      <c r="J28" s="15">
        <f>IFERROR(I28*(J29+1),"na")</f>
        <v>4824.75</v>
      </c>
      <c r="K28" s="15">
        <f t="shared" ref="K28:S28" si="18">IFERROR(J28*(K29+1),"na")</f>
        <v>5065.9875000000002</v>
      </c>
      <c r="L28" s="15">
        <f t="shared" si="18"/>
        <v>5319.2868750000007</v>
      </c>
      <c r="M28" s="15">
        <f t="shared" si="18"/>
        <v>5585.2512187500006</v>
      </c>
      <c r="N28" s="15">
        <f t="shared" si="18"/>
        <v>5864.5137796875006</v>
      </c>
      <c r="O28" s="15">
        <f t="shared" si="18"/>
        <v>6157.7394686718762</v>
      </c>
      <c r="P28" s="15">
        <f t="shared" si="18"/>
        <v>6465.6264421054702</v>
      </c>
      <c r="Q28" s="15">
        <f t="shared" si="18"/>
        <v>6788.9077642107441</v>
      </c>
      <c r="R28" s="15">
        <f t="shared" si="18"/>
        <v>7128.3531524212813</v>
      </c>
      <c r="S28" s="15">
        <f t="shared" si="18"/>
        <v>7484.7708100423461</v>
      </c>
      <c r="V28" s="10"/>
    </row>
    <row r="29" spans="2:22" ht="14.4" outlineLevel="1" x14ac:dyDescent="0.3">
      <c r="B29" s="6" t="s">
        <v>22</v>
      </c>
      <c r="C29" s="9" t="s">
        <v>58</v>
      </c>
      <c r="E29" s="12"/>
      <c r="F29" s="12">
        <f>IFERROR(F28/E28-1,"na")</f>
        <v>5.77403795373721E-3</v>
      </c>
      <c r="G29" s="12">
        <f t="shared" ref="G29:I29" si="19">IFERROR(G28/F28-1,"na")</f>
        <v>0.20908740854832497</v>
      </c>
      <c r="H29" s="12">
        <f t="shared" si="19"/>
        <v>0.12651997683844818</v>
      </c>
      <c r="I29" s="12">
        <f t="shared" si="19"/>
        <v>0.18093035209457731</v>
      </c>
      <c r="J29" s="21">
        <v>0.05</v>
      </c>
      <c r="K29" s="21">
        <v>0.05</v>
      </c>
      <c r="L29" s="21">
        <v>0.05</v>
      </c>
      <c r="M29" s="21">
        <v>0.05</v>
      </c>
      <c r="N29" s="21">
        <v>0.05</v>
      </c>
      <c r="O29" s="21">
        <v>0.05</v>
      </c>
      <c r="P29" s="21">
        <v>0.05</v>
      </c>
      <c r="Q29" s="21">
        <v>0.05</v>
      </c>
      <c r="R29" s="21">
        <v>0.05</v>
      </c>
      <c r="S29" s="21">
        <v>0.05</v>
      </c>
      <c r="T29" s="14"/>
    </row>
    <row r="30" spans="2:22" ht="14.4" outlineLevel="1" x14ac:dyDescent="0.3">
      <c r="B30" s="6" t="s">
        <v>24</v>
      </c>
      <c r="C30" s="9" t="s">
        <v>58</v>
      </c>
      <c r="E30" s="12">
        <f>IFERROR(E28/E13,"na")</f>
        <v>0.15215865685954133</v>
      </c>
      <c r="F30" s="12">
        <f t="shared" ref="F30:I30" si="20">IFERROR(F28/F13,"na")</f>
        <v>0.14218804439798913</v>
      </c>
      <c r="G30" s="12">
        <f t="shared" si="20"/>
        <v>0.15318431789959197</v>
      </c>
      <c r="H30" s="12">
        <f t="shared" si="20"/>
        <v>0.16715353552710713</v>
      </c>
      <c r="I30" s="12">
        <f t="shared" si="20"/>
        <v>0.16962604747314408</v>
      </c>
      <c r="J30" s="12">
        <f>IFERROR(J28/J13,"na")</f>
        <v>0.16962604747314408</v>
      </c>
      <c r="K30" s="12">
        <f t="shared" ref="K30:S30" si="21">IFERROR(K28/K13,"na")</f>
        <v>0.16962604747314408</v>
      </c>
      <c r="L30" s="12">
        <f t="shared" si="21"/>
        <v>0.16962604747314408</v>
      </c>
      <c r="M30" s="12">
        <f t="shared" si="21"/>
        <v>0.16962604747314408</v>
      </c>
      <c r="N30" s="12">
        <f t="shared" si="21"/>
        <v>0.16962604747314405</v>
      </c>
      <c r="O30" s="12">
        <f t="shared" si="21"/>
        <v>0.16962604747314408</v>
      </c>
      <c r="P30" s="12">
        <f t="shared" si="21"/>
        <v>0.16962604747314411</v>
      </c>
      <c r="Q30" s="12">
        <f t="shared" si="21"/>
        <v>0.16962604747314411</v>
      </c>
      <c r="R30" s="12">
        <f t="shared" si="21"/>
        <v>0.16962604747314411</v>
      </c>
      <c r="S30" s="12">
        <f t="shared" si="21"/>
        <v>0.16962604747314411</v>
      </c>
    </row>
    <row r="31" spans="2:22" s="15" customFormat="1" x14ac:dyDescent="0.25">
      <c r="B31" s="24" t="s">
        <v>32</v>
      </c>
      <c r="C31" s="24" t="s">
        <v>57</v>
      </c>
      <c r="E31" s="16">
        <f>E23-E25-E28</f>
        <v>5081.9000000000005</v>
      </c>
      <c r="F31" s="16">
        <f t="shared" ref="F31:S31" si="22">F23-F25-F28</f>
        <v>5083.1000000000013</v>
      </c>
      <c r="G31" s="16">
        <f t="shared" si="22"/>
        <v>5047</v>
      </c>
      <c r="H31" s="16">
        <f t="shared" si="22"/>
        <v>5015</v>
      </c>
      <c r="I31" s="16">
        <f t="shared" si="22"/>
        <v>6170</v>
      </c>
      <c r="J31" s="16">
        <f t="shared" si="22"/>
        <v>6387.9112499999992</v>
      </c>
      <c r="K31" s="16">
        <f t="shared" si="22"/>
        <v>6707.3068124999982</v>
      </c>
      <c r="L31" s="16">
        <f t="shared" si="22"/>
        <v>7042.6721531249977</v>
      </c>
      <c r="M31" s="16">
        <f t="shared" si="22"/>
        <v>7394.8057607812507</v>
      </c>
      <c r="N31" s="16">
        <f t="shared" si="22"/>
        <v>7764.5460488203134</v>
      </c>
      <c r="O31" s="16">
        <f t="shared" si="22"/>
        <v>8152.7733512613268</v>
      </c>
      <c r="P31" s="16">
        <f t="shared" si="22"/>
        <v>8560.4120188243905</v>
      </c>
      <c r="Q31" s="16">
        <f t="shared" si="22"/>
        <v>8988.4326197656119</v>
      </c>
      <c r="R31" s="16">
        <f t="shared" si="22"/>
        <v>9437.854250753895</v>
      </c>
      <c r="S31" s="16">
        <f t="shared" si="22"/>
        <v>9909.7469632915872</v>
      </c>
      <c r="V31" s="10"/>
    </row>
    <row r="32" spans="2:22" ht="14.4" x14ac:dyDescent="0.25">
      <c r="B32" s="6" t="s">
        <v>33</v>
      </c>
      <c r="C32" s="9" t="s">
        <v>58</v>
      </c>
      <c r="E32" s="13">
        <f>IFERROR(E31/E13,"na")</f>
        <v>0.27224415670686303</v>
      </c>
      <c r="F32" s="13">
        <f t="shared" ref="F32:I32" si="23">IFERROR(F31/F13,"na")</f>
        <v>0.25300383256184367</v>
      </c>
      <c r="G32" s="13">
        <f t="shared" si="23"/>
        <v>0.22383359943232214</v>
      </c>
      <c r="H32" s="13">
        <f t="shared" si="23"/>
        <v>0.21543947074490935</v>
      </c>
      <c r="I32" s="13">
        <f t="shared" si="23"/>
        <v>0.22776772859832403</v>
      </c>
      <c r="J32" s="13">
        <f>IFERROR(J31/J13,"na")</f>
        <v>0.22458285651002249</v>
      </c>
      <c r="K32" s="13">
        <f t="shared" ref="K32:S32" si="24">IFERROR(K31/K13,"na")</f>
        <v>0.22458285651002244</v>
      </c>
      <c r="L32" s="13">
        <f t="shared" si="24"/>
        <v>0.22458285651002244</v>
      </c>
      <c r="M32" s="13">
        <f t="shared" si="24"/>
        <v>0.22458285651002252</v>
      </c>
      <c r="N32" s="13">
        <f t="shared" si="24"/>
        <v>0.22458285651002249</v>
      </c>
      <c r="O32" s="13">
        <f t="shared" si="24"/>
        <v>0.22458285651002244</v>
      </c>
      <c r="P32" s="13">
        <f t="shared" si="24"/>
        <v>0.22458285651002238</v>
      </c>
      <c r="Q32" s="13">
        <f t="shared" si="24"/>
        <v>0.22458285651002241</v>
      </c>
      <c r="R32" s="13">
        <f t="shared" si="24"/>
        <v>0.22458285651002249</v>
      </c>
      <c r="S32" s="13">
        <f t="shared" si="24"/>
        <v>0.22458285651002244</v>
      </c>
    </row>
    <row r="33" spans="2:22" s="15" customFormat="1" outlineLevel="1" x14ac:dyDescent="0.25">
      <c r="B33" s="33" t="s">
        <v>34</v>
      </c>
      <c r="C33" s="22" t="s">
        <v>57</v>
      </c>
      <c r="D33" s="112"/>
      <c r="E33" s="19">
        <v>251.6</v>
      </c>
      <c r="F33" s="19">
        <v>236.2</v>
      </c>
      <c r="G33" s="19">
        <v>250</v>
      </c>
      <c r="H33" s="19">
        <v>238</v>
      </c>
      <c r="I33" s="19">
        <v>284</v>
      </c>
      <c r="J33" s="15">
        <f>IFERROR((I91+I93)*J34,"na")</f>
        <v>479.52</v>
      </c>
      <c r="K33" s="15">
        <f t="shared" ref="K33:S33" si="25">IFERROR((J91+J93)*K34,"na")</f>
        <v>330.17669852933426</v>
      </c>
      <c r="L33" s="15">
        <f t="shared" si="25"/>
        <v>-243.76501172802546</v>
      </c>
      <c r="M33" s="15">
        <f t="shared" si="25"/>
        <v>-899.54435656479757</v>
      </c>
      <c r="N33" s="15">
        <f t="shared" si="25"/>
        <v>-1646.0358671259416</v>
      </c>
      <c r="O33" s="15">
        <f t="shared" si="25"/>
        <v>-2492.9882395611048</v>
      </c>
      <c r="P33" s="15">
        <f t="shared" si="25"/>
        <v>-3451.1067827351235</v>
      </c>
      <c r="Q33" s="15">
        <f t="shared" si="25"/>
        <v>-4532.14347487548</v>
      </c>
      <c r="R33" s="15">
        <f t="shared" si="25"/>
        <v>-5748.9953233931783</v>
      </c>
      <c r="S33" s="15">
        <f t="shared" si="25"/>
        <v>-7115.8117850664139</v>
      </c>
      <c r="V33" s="10"/>
    </row>
    <row r="34" spans="2:22" ht="14.4" outlineLevel="1" x14ac:dyDescent="0.25">
      <c r="B34" s="6" t="s">
        <v>35</v>
      </c>
      <c r="C34" s="9" t="s">
        <v>58</v>
      </c>
      <c r="F34" s="13">
        <f>IFERROR(F33/(G91+G93),"na")</f>
        <v>4.4387391049344603E-2</v>
      </c>
      <c r="G34" s="13">
        <f>IFERROR(G33/(H91+H93),"na")</f>
        <v>4.8151001540832052E-2</v>
      </c>
      <c r="H34" s="13">
        <f t="shared" ref="H34:I34" si="26">IFERROR(H33/(I91+I93),"na")</f>
        <v>4.4669669669669669E-2</v>
      </c>
      <c r="I34" s="13">
        <f t="shared" si="26"/>
        <v>7.7413094606157196E-2</v>
      </c>
      <c r="J34" s="103">
        <v>0.09</v>
      </c>
      <c r="K34" s="103">
        <v>0.09</v>
      </c>
      <c r="L34" s="103">
        <v>0.09</v>
      </c>
      <c r="M34" s="103">
        <v>0.09</v>
      </c>
      <c r="N34" s="103">
        <v>0.09</v>
      </c>
      <c r="O34" s="103">
        <v>0.09</v>
      </c>
      <c r="P34" s="103">
        <v>0.09</v>
      </c>
      <c r="Q34" s="103">
        <v>0.09</v>
      </c>
      <c r="R34" s="103">
        <v>0.09</v>
      </c>
      <c r="S34" s="103">
        <v>0.09</v>
      </c>
    </row>
    <row r="35" spans="2:22" s="15" customFormat="1" x14ac:dyDescent="0.25">
      <c r="B35" s="24" t="s">
        <v>36</v>
      </c>
      <c r="C35" s="24" t="s">
        <v>57</v>
      </c>
      <c r="E35" s="16">
        <f>E31-E33</f>
        <v>4830.3</v>
      </c>
      <c r="F35" s="16">
        <f t="shared" ref="F35:S35" si="27">F31-F33</f>
        <v>4846.9000000000015</v>
      </c>
      <c r="G35" s="16">
        <f t="shared" si="27"/>
        <v>4797</v>
      </c>
      <c r="H35" s="16">
        <f t="shared" si="27"/>
        <v>4777</v>
      </c>
      <c r="I35" s="16">
        <f t="shared" si="27"/>
        <v>5886</v>
      </c>
      <c r="J35" s="16">
        <f t="shared" si="27"/>
        <v>5908.3912499999988</v>
      </c>
      <c r="K35" s="16">
        <f t="shared" si="27"/>
        <v>6377.1301139706638</v>
      </c>
      <c r="L35" s="16">
        <f t="shared" si="27"/>
        <v>7286.4371648530232</v>
      </c>
      <c r="M35" s="16">
        <f t="shared" si="27"/>
        <v>8294.3501173460481</v>
      </c>
      <c r="N35" s="16">
        <f t="shared" si="27"/>
        <v>9410.5819159462553</v>
      </c>
      <c r="O35" s="16">
        <f t="shared" si="27"/>
        <v>10645.761590822432</v>
      </c>
      <c r="P35" s="16">
        <f t="shared" si="27"/>
        <v>12011.518801559514</v>
      </c>
      <c r="Q35" s="16">
        <f t="shared" si="27"/>
        <v>13520.576094641092</v>
      </c>
      <c r="R35" s="16">
        <f t="shared" si="27"/>
        <v>15186.849574147072</v>
      </c>
      <c r="S35" s="16">
        <f t="shared" si="27"/>
        <v>17025.558748358002</v>
      </c>
      <c r="V35" s="10"/>
    </row>
    <row r="36" spans="2:22" ht="14.4" x14ac:dyDescent="0.3">
      <c r="B36" s="6" t="s">
        <v>37</v>
      </c>
      <c r="C36" s="9" t="s">
        <v>58</v>
      </c>
      <c r="E36" s="12">
        <f>IFERROR(E35/E13,"na")</f>
        <v>0.25876560934712617</v>
      </c>
      <c r="F36" s="12">
        <f t="shared" ref="F36:I36" si="28">IFERROR(F35/F13,"na")</f>
        <v>0.2412473246727391</v>
      </c>
      <c r="G36" s="12">
        <f t="shared" si="28"/>
        <v>0.21274614156466207</v>
      </c>
      <c r="H36" s="12">
        <f t="shared" si="28"/>
        <v>0.20521522467565942</v>
      </c>
      <c r="I36" s="12">
        <f t="shared" si="28"/>
        <v>0.21728376831924398</v>
      </c>
      <c r="J36" s="13">
        <f>IFERROR(J35/J13,"na")</f>
        <v>0.20772414211356213</v>
      </c>
      <c r="K36" s="13">
        <f t="shared" ref="K36:S36" si="29">IFERROR(K35/K13,"na")</f>
        <v>0.21352744661426909</v>
      </c>
      <c r="L36" s="13">
        <f t="shared" si="29"/>
        <v>0.23235624727148038</v>
      </c>
      <c r="M36" s="13">
        <f t="shared" si="29"/>
        <v>0.25190233557277603</v>
      </c>
      <c r="N36" s="13">
        <f t="shared" si="29"/>
        <v>0.27219303676174</v>
      </c>
      <c r="O36" s="13">
        <f t="shared" si="29"/>
        <v>0.29325671704361683</v>
      </c>
      <c r="P36" s="13">
        <f t="shared" si="29"/>
        <v>0.31512282324099372</v>
      </c>
      <c r="Q36" s="13">
        <f t="shared" si="29"/>
        <v>0.33782192396017552</v>
      </c>
      <c r="R36" s="13">
        <f t="shared" si="29"/>
        <v>0.36138575232580233</v>
      </c>
      <c r="S36" s="13">
        <f t="shared" si="29"/>
        <v>0.38584725034345302</v>
      </c>
    </row>
    <row r="37" spans="2:22" s="15" customFormat="1" outlineLevel="1" x14ac:dyDescent="0.25">
      <c r="B37" s="22" t="s">
        <v>38</v>
      </c>
      <c r="C37" s="22" t="s">
        <v>57</v>
      </c>
      <c r="E37" s="34">
        <v>838</v>
      </c>
      <c r="F37" s="34">
        <v>255.1</v>
      </c>
      <c r="G37" s="34">
        <v>161</v>
      </c>
      <c r="H37" s="34">
        <v>240</v>
      </c>
      <c r="I37" s="34">
        <v>120</v>
      </c>
      <c r="J37" s="15">
        <f>IFERROR((G91+G93)*J38,"na")</f>
        <v>532.13310000000001</v>
      </c>
      <c r="K37" s="15">
        <f t="shared" ref="K37:S37" si="30">IFERROR((H91+H93)*K38,"na")</f>
        <v>519.20000000000005</v>
      </c>
      <c r="L37" s="15">
        <f t="shared" si="30"/>
        <v>532.80000000000007</v>
      </c>
      <c r="M37" s="15">
        <f t="shared" si="30"/>
        <v>366.86299836592701</v>
      </c>
      <c r="N37" s="15">
        <f t="shared" si="30"/>
        <v>-270.85001303113944</v>
      </c>
      <c r="O37" s="15">
        <f t="shared" si="30"/>
        <v>-999.49372951644182</v>
      </c>
      <c r="P37" s="15">
        <f t="shared" si="30"/>
        <v>-1828.9287412510466</v>
      </c>
      <c r="Q37" s="15">
        <f t="shared" si="30"/>
        <v>-2769.9869328456721</v>
      </c>
      <c r="R37" s="15">
        <f t="shared" si="30"/>
        <v>-3834.5630919279156</v>
      </c>
      <c r="S37" s="15">
        <f t="shared" si="30"/>
        <v>-5035.714972083867</v>
      </c>
      <c r="V37" s="10"/>
    </row>
    <row r="38" spans="2:22" ht="14.4" outlineLevel="1" x14ac:dyDescent="0.25">
      <c r="B38" s="6" t="s">
        <v>39</v>
      </c>
      <c r="C38" s="9" t="s">
        <v>58</v>
      </c>
      <c r="F38" s="13" t="str">
        <f>IFERROR(F37/(G111+G126),"na")</f>
        <v>na</v>
      </c>
      <c r="G38" s="13" t="str">
        <f>IFERROR(G37/(H111+H126),"na")</f>
        <v>na</v>
      </c>
      <c r="H38" s="13" t="str">
        <f>IFERROR(H37/(#REF!+#REF!),"na")</f>
        <v>na</v>
      </c>
      <c r="I38" s="13" t="str">
        <f>IFERROR(I37/(#REF!+#REF!),"na")</f>
        <v>na</v>
      </c>
      <c r="J38" s="103">
        <v>0.1</v>
      </c>
      <c r="K38" s="103">
        <v>0.1</v>
      </c>
      <c r="L38" s="103">
        <v>0.1</v>
      </c>
      <c r="M38" s="103">
        <v>0.1</v>
      </c>
      <c r="N38" s="103">
        <v>0.1</v>
      </c>
      <c r="O38" s="103">
        <v>0.1</v>
      </c>
      <c r="P38" s="103">
        <v>0.1</v>
      </c>
      <c r="Q38" s="103">
        <v>0.1</v>
      </c>
      <c r="R38" s="103">
        <v>0.1</v>
      </c>
      <c r="S38" s="103">
        <v>0.1</v>
      </c>
    </row>
    <row r="39" spans="2:22" s="15" customFormat="1" outlineLevel="1" x14ac:dyDescent="0.25">
      <c r="B39" s="22" t="s">
        <v>40</v>
      </c>
      <c r="C39" s="22" t="s">
        <v>57</v>
      </c>
      <c r="E39" s="34">
        <v>89.4</v>
      </c>
      <c r="F39" s="34">
        <v>104</v>
      </c>
      <c r="G39" s="34">
        <v>49</v>
      </c>
      <c r="H39" s="34">
        <v>139</v>
      </c>
      <c r="I39" s="34">
        <v>136</v>
      </c>
      <c r="J39" s="15">
        <f>IFERROR((I83+I99)*J40,"na")</f>
        <v>2.97</v>
      </c>
      <c r="K39" s="15">
        <f>IFERROR((J83+J99)*K40,"na")</f>
        <v>0</v>
      </c>
      <c r="L39" s="15">
        <f t="shared" ref="L39:S39" si="31">IFERROR((K83+K99)*L40,"na")</f>
        <v>0</v>
      </c>
      <c r="M39" s="15">
        <f t="shared" si="31"/>
        <v>0</v>
      </c>
      <c r="N39" s="15">
        <f t="shared" si="31"/>
        <v>0</v>
      </c>
      <c r="O39" s="15">
        <f t="shared" si="31"/>
        <v>0</v>
      </c>
      <c r="P39" s="15">
        <f t="shared" si="31"/>
        <v>0</v>
      </c>
      <c r="Q39" s="15">
        <f t="shared" si="31"/>
        <v>0</v>
      </c>
      <c r="R39" s="15">
        <f t="shared" si="31"/>
        <v>0</v>
      </c>
      <c r="S39" s="15">
        <f t="shared" si="31"/>
        <v>0</v>
      </c>
      <c r="V39" s="10"/>
    </row>
    <row r="40" spans="2:22" ht="14.4" outlineLevel="1" x14ac:dyDescent="0.25">
      <c r="B40" s="6" t="s">
        <v>41</v>
      </c>
      <c r="C40" s="9" t="s">
        <v>58</v>
      </c>
      <c r="F40" s="13">
        <f>IFERROR(F39/(G83+G99),"na")</f>
        <v>0.10498125983568414</v>
      </c>
      <c r="G40" s="13">
        <f>IFERROR(G39/(H83+H99),"na")</f>
        <v>1.2250000000000001</v>
      </c>
      <c r="H40" s="13" t="str">
        <f>IFERROR(H39/(#REF!+#REF!),"na")</f>
        <v>na</v>
      </c>
      <c r="I40" s="13" t="str">
        <f>IFERROR(I39/(#REF!+#REF!),"na")</f>
        <v>na</v>
      </c>
      <c r="J40" s="104">
        <v>0.11</v>
      </c>
      <c r="K40" s="104">
        <v>0.11</v>
      </c>
      <c r="L40" s="104">
        <v>0.11</v>
      </c>
      <c r="M40" s="104">
        <v>0.11</v>
      </c>
      <c r="N40" s="104">
        <v>0.11</v>
      </c>
      <c r="O40" s="104">
        <v>0.11</v>
      </c>
      <c r="P40" s="104">
        <v>0.11</v>
      </c>
      <c r="Q40" s="104">
        <v>0.11</v>
      </c>
      <c r="R40" s="104">
        <v>0.11</v>
      </c>
      <c r="S40" s="104">
        <v>0.11</v>
      </c>
    </row>
    <row r="41" spans="2:22" s="15" customFormat="1" outlineLevel="1" x14ac:dyDescent="0.25">
      <c r="B41" s="22" t="s">
        <v>42</v>
      </c>
      <c r="C41" s="22" t="s">
        <v>57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05">
        <v>5</v>
      </c>
      <c r="K41" s="105">
        <f>J41</f>
        <v>5</v>
      </c>
      <c r="L41" s="105">
        <f t="shared" ref="L41:S41" si="32">K41</f>
        <v>5</v>
      </c>
      <c r="M41" s="105">
        <f t="shared" si="32"/>
        <v>5</v>
      </c>
      <c r="N41" s="105">
        <f t="shared" si="32"/>
        <v>5</v>
      </c>
      <c r="O41" s="105">
        <f t="shared" si="32"/>
        <v>5</v>
      </c>
      <c r="P41" s="105">
        <f t="shared" si="32"/>
        <v>5</v>
      </c>
      <c r="Q41" s="105">
        <f t="shared" si="32"/>
        <v>5</v>
      </c>
      <c r="R41" s="105">
        <f t="shared" si="32"/>
        <v>5</v>
      </c>
      <c r="S41" s="105">
        <f t="shared" si="32"/>
        <v>5</v>
      </c>
      <c r="V41" s="10"/>
    </row>
    <row r="42" spans="2:22" outlineLevel="1" x14ac:dyDescent="0.25">
      <c r="B42" s="5" t="s">
        <v>43</v>
      </c>
      <c r="C42" s="5" t="s">
        <v>57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0</v>
      </c>
      <c r="Q42" s="106">
        <v>0</v>
      </c>
      <c r="R42" s="106">
        <v>0</v>
      </c>
      <c r="S42" s="106">
        <v>0</v>
      </c>
    </row>
    <row r="43" spans="2:22" outlineLevel="1" x14ac:dyDescent="0.25">
      <c r="B43" s="5" t="s">
        <v>44</v>
      </c>
      <c r="C43" s="5" t="s">
        <v>57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  <c r="S43" s="106">
        <v>0</v>
      </c>
    </row>
    <row r="44" spans="2:22" s="17" customFormat="1" x14ac:dyDescent="0.25">
      <c r="B44" s="28" t="s">
        <v>45</v>
      </c>
      <c r="C44" s="28" t="s">
        <v>57</v>
      </c>
      <c r="E44" s="28">
        <f>E35-E37+E39+E41+E42-E43</f>
        <v>4081.7000000000003</v>
      </c>
      <c r="F44" s="28">
        <f t="shared" ref="F44:S44" si="33">F35-F37+F39+F41+F42-F43</f>
        <v>4695.8000000000011</v>
      </c>
      <c r="G44" s="28">
        <f t="shared" si="33"/>
        <v>4685</v>
      </c>
      <c r="H44" s="28">
        <f>H35-H37+H39+H41+H42-H43</f>
        <v>4676</v>
      </c>
      <c r="I44" s="28">
        <f t="shared" si="33"/>
        <v>5902</v>
      </c>
      <c r="J44" s="28">
        <f t="shared" si="33"/>
        <v>5384.228149999999</v>
      </c>
      <c r="K44" s="28">
        <f t="shared" si="33"/>
        <v>5862.930113970664</v>
      </c>
      <c r="L44" s="28">
        <f t="shared" si="33"/>
        <v>6758.637164853023</v>
      </c>
      <c r="M44" s="28">
        <f t="shared" si="33"/>
        <v>7932.4871189801215</v>
      </c>
      <c r="N44" s="28">
        <f t="shared" si="33"/>
        <v>9686.4319289773939</v>
      </c>
      <c r="O44" s="28">
        <f t="shared" si="33"/>
        <v>11650.255320338874</v>
      </c>
      <c r="P44" s="28">
        <f t="shared" si="33"/>
        <v>13845.447542810562</v>
      </c>
      <c r="Q44" s="28">
        <f t="shared" si="33"/>
        <v>16295.563027486764</v>
      </c>
      <c r="R44" s="28">
        <f t="shared" si="33"/>
        <v>19026.41266607499</v>
      </c>
      <c r="S44" s="28">
        <f t="shared" si="33"/>
        <v>22066.27372044187</v>
      </c>
      <c r="V44" s="10"/>
    </row>
    <row r="45" spans="2:22" ht="14.4" x14ac:dyDescent="0.3">
      <c r="B45" s="6" t="s">
        <v>46</v>
      </c>
      <c r="C45" s="9" t="s">
        <v>58</v>
      </c>
      <c r="E45" s="12">
        <f>IFERROR(E44/E13,"na")</f>
        <v>0.21866210953194726</v>
      </c>
      <c r="F45" s="12">
        <f t="shared" ref="F45:I45" si="34">IFERROR(F44/F13,"na")</f>
        <v>0.23372654422378183</v>
      </c>
      <c r="G45" s="12">
        <f t="shared" si="34"/>
        <v>0.20777896043995034</v>
      </c>
      <c r="H45" s="12">
        <f t="shared" si="34"/>
        <v>0.20087636394879285</v>
      </c>
      <c r="I45" s="12">
        <f t="shared" si="34"/>
        <v>0.21787441396876961</v>
      </c>
      <c r="J45" s="12">
        <f>IFERROR(J44/J13,"na")</f>
        <v>0.1892958888601769</v>
      </c>
      <c r="K45" s="12">
        <f t="shared" ref="K45:S45" si="35">IFERROR(K44/K13,"na")</f>
        <v>0.19631032683047756</v>
      </c>
      <c r="L45" s="12">
        <f t="shared" si="35"/>
        <v>0.21552530170298714</v>
      </c>
      <c r="M45" s="12">
        <f t="shared" si="35"/>
        <v>0.24091242881020603</v>
      </c>
      <c r="N45" s="12">
        <f t="shared" si="35"/>
        <v>0.28017176256300846</v>
      </c>
      <c r="O45" s="12">
        <f t="shared" si="35"/>
        <v>0.32092730978569356</v>
      </c>
      <c r="P45" s="12">
        <f t="shared" si="35"/>
        <v>0.36323603957220391</v>
      </c>
      <c r="Q45" s="12">
        <f t="shared" si="35"/>
        <v>0.40715709267312938</v>
      </c>
      <c r="R45" s="12">
        <f t="shared" si="35"/>
        <v>0.45275186415855773</v>
      </c>
      <c r="S45" s="12">
        <f t="shared" si="35"/>
        <v>0.50008408923317305</v>
      </c>
      <c r="T45" s="18"/>
    </row>
    <row r="46" spans="2:22" s="15" customFormat="1" outlineLevel="1" x14ac:dyDescent="0.25">
      <c r="B46" s="33" t="s">
        <v>47</v>
      </c>
      <c r="C46" s="22" t="s">
        <v>57</v>
      </c>
      <c r="E46" s="15">
        <f>E48+E50</f>
        <v>-652</v>
      </c>
      <c r="F46" s="15">
        <f>F48+F50</f>
        <v>-285</v>
      </c>
      <c r="G46" s="15">
        <f t="shared" ref="G46:S46" si="36">G48+G50</f>
        <v>-195</v>
      </c>
      <c r="H46" s="15">
        <f t="shared" si="36"/>
        <v>-68</v>
      </c>
      <c r="I46" s="15">
        <f t="shared" si="36"/>
        <v>119</v>
      </c>
      <c r="J46" s="15">
        <f t="shared" si="36"/>
        <v>1519.1599725224999</v>
      </c>
      <c r="K46" s="15">
        <f t="shared" si="36"/>
        <v>1654.225731656823</v>
      </c>
      <c r="L46" s="15">
        <f t="shared" si="36"/>
        <v>1906.9494760632806</v>
      </c>
      <c r="M46" s="15">
        <f t="shared" si="36"/>
        <v>2238.1512406202414</v>
      </c>
      <c r="N46" s="15">
        <f t="shared" si="36"/>
        <v>2733.0267687609721</v>
      </c>
      <c r="O46" s="15">
        <f t="shared" si="36"/>
        <v>3287.1195386336135</v>
      </c>
      <c r="P46" s="15">
        <f t="shared" si="36"/>
        <v>3906.493024204</v>
      </c>
      <c r="Q46" s="15">
        <f t="shared" si="36"/>
        <v>4597.7931082053901</v>
      </c>
      <c r="R46" s="15">
        <f t="shared" si="36"/>
        <v>5368.3023337330587</v>
      </c>
      <c r="S46" s="15">
        <f t="shared" si="36"/>
        <v>6225.9991302226745</v>
      </c>
      <c r="V46" s="10"/>
    </row>
    <row r="47" spans="2:22" ht="14.4" outlineLevel="1" x14ac:dyDescent="0.3">
      <c r="B47" s="6" t="s">
        <v>48</v>
      </c>
      <c r="C47" s="9" t="s">
        <v>58</v>
      </c>
      <c r="E47" s="12">
        <f>IFERROR(E46/E44,"na")</f>
        <v>-0.15973736433348848</v>
      </c>
      <c r="F47" s="12">
        <f t="shared" ref="F47:I47" si="37">IFERROR(F46/F44,"na")</f>
        <v>-6.0692533753567E-2</v>
      </c>
      <c r="G47" s="12">
        <f t="shared" si="37"/>
        <v>-4.1622198505869797E-2</v>
      </c>
      <c r="H47" s="12">
        <f>IFERROR(H46/H44,"na")</f>
        <v>-1.4542343883661249E-2</v>
      </c>
      <c r="I47" s="12">
        <f t="shared" si="37"/>
        <v>2.016265672653338E-2</v>
      </c>
      <c r="J47" s="13">
        <f>IFERROR(J46/J44,"na")</f>
        <v>0.28215000000000001</v>
      </c>
      <c r="K47" s="13">
        <f t="shared" ref="K47:R47" si="38">IFERROR(K46/K44,"na")</f>
        <v>0.28215000000000001</v>
      </c>
      <c r="L47" s="13">
        <f t="shared" si="38"/>
        <v>0.28215000000000001</v>
      </c>
      <c r="M47" s="13">
        <f t="shared" si="38"/>
        <v>0.28215000000000001</v>
      </c>
      <c r="N47" s="13">
        <f t="shared" si="38"/>
        <v>0.28215000000000007</v>
      </c>
      <c r="O47" s="13">
        <f t="shared" si="38"/>
        <v>0.28215000000000001</v>
      </c>
      <c r="P47" s="13">
        <f t="shared" si="38"/>
        <v>0.28215000000000001</v>
      </c>
      <c r="Q47" s="13">
        <f t="shared" si="38"/>
        <v>0.28215000000000001</v>
      </c>
      <c r="R47" s="13">
        <f t="shared" si="38"/>
        <v>0.28215000000000001</v>
      </c>
      <c r="S47" s="13">
        <f>IFERROR(S46/S44,"na")</f>
        <v>0.28215000000000001</v>
      </c>
    </row>
    <row r="48" spans="2:22" s="15" customFormat="1" outlineLevel="1" x14ac:dyDescent="0.25">
      <c r="B48" s="32" t="s">
        <v>49</v>
      </c>
      <c r="C48" s="22" t="s">
        <v>57</v>
      </c>
      <c r="E48" s="19">
        <v>0</v>
      </c>
      <c r="F48" s="19">
        <v>0</v>
      </c>
      <c r="G48" s="19">
        <v>0</v>
      </c>
      <c r="H48" s="19">
        <v>2</v>
      </c>
      <c r="I48" s="19">
        <v>2</v>
      </c>
      <c r="J48" s="15">
        <f>IFERROR(J44*J49,"na")</f>
        <v>1453.7416004999998</v>
      </c>
      <c r="K48" s="15">
        <f t="shared" ref="K48:S48" si="39">IFERROR(K44*K49,"na")</f>
        <v>1582.9911307720795</v>
      </c>
      <c r="L48" s="15">
        <f t="shared" si="39"/>
        <v>1824.8320345103164</v>
      </c>
      <c r="M48" s="15">
        <f t="shared" si="39"/>
        <v>2141.7715221246331</v>
      </c>
      <c r="N48" s="15">
        <f t="shared" si="39"/>
        <v>2615.3366208238967</v>
      </c>
      <c r="O48" s="15">
        <f t="shared" si="39"/>
        <v>3145.5689364914961</v>
      </c>
      <c r="P48" s="15">
        <f t="shared" si="39"/>
        <v>3738.2708365588519</v>
      </c>
      <c r="Q48" s="15">
        <f t="shared" si="39"/>
        <v>4399.8020174214262</v>
      </c>
      <c r="R48" s="15">
        <f t="shared" si="39"/>
        <v>5137.1314198402479</v>
      </c>
      <c r="S48" s="15">
        <f t="shared" si="39"/>
        <v>5957.8939045193056</v>
      </c>
      <c r="V48" s="10"/>
    </row>
    <row r="49" spans="2:124" ht="14.4" outlineLevel="1" x14ac:dyDescent="0.3">
      <c r="B49" s="7" t="s">
        <v>48</v>
      </c>
      <c r="C49" s="9" t="s">
        <v>58</v>
      </c>
      <c r="E49" s="20">
        <f>IFERROR(E48/E44,"na")</f>
        <v>0</v>
      </c>
      <c r="F49" s="20">
        <f t="shared" ref="F49:I49" si="40">IFERROR(F48/F44,"na")</f>
        <v>0</v>
      </c>
      <c r="G49" s="20">
        <f t="shared" si="40"/>
        <v>0</v>
      </c>
      <c r="H49" s="20">
        <f t="shared" si="40"/>
        <v>4.2771599657827201E-4</v>
      </c>
      <c r="I49" s="20">
        <f t="shared" si="40"/>
        <v>3.3886818027787193E-4</v>
      </c>
      <c r="J49" s="21">
        <v>0.27</v>
      </c>
      <c r="K49" s="21">
        <v>0.27</v>
      </c>
      <c r="L49" s="21">
        <v>0.27</v>
      </c>
      <c r="M49" s="21">
        <v>0.27</v>
      </c>
      <c r="N49" s="21">
        <v>0.27</v>
      </c>
      <c r="O49" s="21">
        <v>0.27</v>
      </c>
      <c r="P49" s="21">
        <v>0.27</v>
      </c>
      <c r="Q49" s="21">
        <v>0.27</v>
      </c>
      <c r="R49" s="21">
        <v>0.27</v>
      </c>
      <c r="S49" s="21">
        <v>0.27</v>
      </c>
    </row>
    <row r="50" spans="2:124" s="15" customFormat="1" outlineLevel="1" x14ac:dyDescent="0.25">
      <c r="B50" s="32" t="s">
        <v>50</v>
      </c>
      <c r="C50" s="22" t="s">
        <v>57</v>
      </c>
      <c r="E50" s="19">
        <v>-652</v>
      </c>
      <c r="F50" s="19">
        <v>-285</v>
      </c>
      <c r="G50" s="19">
        <v>-195</v>
      </c>
      <c r="H50" s="19">
        <v>-70</v>
      </c>
      <c r="I50" s="19">
        <v>117</v>
      </c>
      <c r="J50" s="15">
        <f>IFERROR(J48*J51,"na")</f>
        <v>65.418372022499995</v>
      </c>
      <c r="K50" s="15">
        <f t="shared" ref="K50:S50" si="41">IFERROR(K48*K51,"na")</f>
        <v>71.234600884743571</v>
      </c>
      <c r="L50" s="15">
        <f t="shared" si="41"/>
        <v>82.117441552964237</v>
      </c>
      <c r="M50" s="15">
        <f t="shared" si="41"/>
        <v>96.379718495608486</v>
      </c>
      <c r="N50" s="15">
        <f t="shared" si="41"/>
        <v>117.69014793707535</v>
      </c>
      <c r="O50" s="15">
        <f t="shared" si="41"/>
        <v>141.55060214211733</v>
      </c>
      <c r="P50" s="15">
        <f t="shared" si="41"/>
        <v>168.22218764514832</v>
      </c>
      <c r="Q50" s="15">
        <f t="shared" si="41"/>
        <v>197.99109078396418</v>
      </c>
      <c r="R50" s="15">
        <f t="shared" si="41"/>
        <v>231.17091389281114</v>
      </c>
      <c r="S50" s="15">
        <f t="shared" si="41"/>
        <v>268.10522570336872</v>
      </c>
      <c r="V50" s="10"/>
    </row>
    <row r="51" spans="2:124" ht="14.4" outlineLevel="1" x14ac:dyDescent="0.3">
      <c r="B51" s="7" t="s">
        <v>51</v>
      </c>
      <c r="C51" s="9" t="s">
        <v>58</v>
      </c>
      <c r="E51" s="20" t="str">
        <f>IFERROR(E50/E48,"na")</f>
        <v>na</v>
      </c>
      <c r="F51" s="20" t="str">
        <f t="shared" ref="F51:I51" si="42">IFERROR(F50/F48,"na")</f>
        <v>na</v>
      </c>
      <c r="G51" s="20" t="str">
        <f t="shared" si="42"/>
        <v>na</v>
      </c>
      <c r="H51" s="20">
        <f t="shared" si="42"/>
        <v>-35</v>
      </c>
      <c r="I51" s="20">
        <f t="shared" si="42"/>
        <v>58.5</v>
      </c>
      <c r="J51" s="21">
        <v>4.4999999999999998E-2</v>
      </c>
      <c r="K51" s="21">
        <v>4.4999999999999998E-2</v>
      </c>
      <c r="L51" s="21">
        <v>4.4999999999999998E-2</v>
      </c>
      <c r="M51" s="21">
        <v>4.4999999999999998E-2</v>
      </c>
      <c r="N51" s="21">
        <v>4.4999999999999998E-2</v>
      </c>
      <c r="O51" s="21">
        <v>4.4999999999999998E-2</v>
      </c>
      <c r="P51" s="21">
        <v>4.4999999999999998E-2</v>
      </c>
      <c r="Q51" s="21">
        <v>4.4999999999999998E-2</v>
      </c>
      <c r="R51" s="21">
        <v>4.4999999999999998E-2</v>
      </c>
      <c r="S51" s="21">
        <v>4.4999999999999998E-2</v>
      </c>
    </row>
    <row r="52" spans="2:124" s="15" customFormat="1" outlineLevel="1" x14ac:dyDescent="0.25">
      <c r="B52" s="22" t="s">
        <v>52</v>
      </c>
      <c r="C52" s="22" t="s">
        <v>57</v>
      </c>
      <c r="E52" s="15">
        <f>E44-E46</f>
        <v>4733.7000000000007</v>
      </c>
      <c r="F52" s="15">
        <f t="shared" ref="F52:S52" si="43">F44-F46</f>
        <v>4980.8000000000011</v>
      </c>
      <c r="G52" s="15">
        <f t="shared" si="43"/>
        <v>4880</v>
      </c>
      <c r="H52" s="15">
        <f t="shared" si="43"/>
        <v>4744</v>
      </c>
      <c r="I52" s="15">
        <f t="shared" si="43"/>
        <v>5783</v>
      </c>
      <c r="J52" s="15">
        <f>J44-J46</f>
        <v>3865.0681774774994</v>
      </c>
      <c r="K52" s="15">
        <f t="shared" si="43"/>
        <v>4208.7043823138411</v>
      </c>
      <c r="L52" s="15">
        <f t="shared" si="43"/>
        <v>4851.6876887897424</v>
      </c>
      <c r="M52" s="15">
        <f t="shared" si="43"/>
        <v>5694.3358783598796</v>
      </c>
      <c r="N52" s="15">
        <f t="shared" si="43"/>
        <v>6953.4051602164218</v>
      </c>
      <c r="O52" s="15">
        <f t="shared" si="43"/>
        <v>8363.1357817052613</v>
      </c>
      <c r="P52" s="15">
        <f t="shared" si="43"/>
        <v>9938.9545186065625</v>
      </c>
      <c r="Q52" s="15">
        <f t="shared" si="43"/>
        <v>11697.769919281374</v>
      </c>
      <c r="R52" s="15">
        <f t="shared" si="43"/>
        <v>13658.11033234193</v>
      </c>
      <c r="S52" s="15">
        <f t="shared" si="43"/>
        <v>15840.274590219196</v>
      </c>
      <c r="V52" s="10"/>
    </row>
    <row r="53" spans="2:124" ht="14.4" outlineLevel="1" x14ac:dyDescent="0.25">
      <c r="B53" s="6" t="s">
        <v>53</v>
      </c>
      <c r="C53" s="9" t="s">
        <v>58</v>
      </c>
      <c r="E53" s="20">
        <f>IFERROR(E52/E13,"na")</f>
        <v>0.2535906185881811</v>
      </c>
      <c r="F53" s="20">
        <f t="shared" ref="F53:I53" si="44">IFERROR(F52/F13,"na")</f>
        <v>0.24791200039818831</v>
      </c>
      <c r="G53" s="20">
        <f t="shared" si="44"/>
        <v>0.21642717757672522</v>
      </c>
      <c r="H53" s="20">
        <f t="shared" si="44"/>
        <v>0.2037975771114357</v>
      </c>
      <c r="I53" s="20">
        <f t="shared" si="44"/>
        <v>0.21348148695042268</v>
      </c>
      <c r="J53" s="20">
        <f>IFERROR(J52/J13,"na")</f>
        <v>0.13588605381827801</v>
      </c>
      <c r="K53" s="20">
        <f t="shared" ref="K53:S53" si="45">IFERROR(K52/K13,"na")</f>
        <v>0.14092136811525829</v>
      </c>
      <c r="L53" s="20">
        <f t="shared" si="45"/>
        <v>0.15471483782748932</v>
      </c>
      <c r="M53" s="20">
        <f t="shared" si="45"/>
        <v>0.17293898702140639</v>
      </c>
      <c r="N53" s="20">
        <f t="shared" si="45"/>
        <v>0.20112129975585563</v>
      </c>
      <c r="O53" s="20">
        <f t="shared" si="45"/>
        <v>0.23037766932966014</v>
      </c>
      <c r="P53" s="20">
        <f t="shared" si="45"/>
        <v>0.26074899100690663</v>
      </c>
      <c r="Q53" s="20">
        <f t="shared" si="45"/>
        <v>0.29227771897540594</v>
      </c>
      <c r="R53" s="20">
        <f t="shared" si="45"/>
        <v>0.32500792568622061</v>
      </c>
      <c r="S53" s="20">
        <f t="shared" si="45"/>
        <v>0.35898536345603321</v>
      </c>
    </row>
    <row r="54" spans="2:124" outlineLevel="1" x14ac:dyDescent="0.25">
      <c r="B54" s="8" t="s">
        <v>54</v>
      </c>
      <c r="C54" s="5" t="s">
        <v>57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>IFERROR(J52*J55,"na")</f>
        <v>0</v>
      </c>
      <c r="K54" s="10">
        <f t="shared" ref="K54:S54" si="46">IFERROR(K52*K55,"na")</f>
        <v>0</v>
      </c>
      <c r="L54" s="10">
        <f t="shared" si="46"/>
        <v>0</v>
      </c>
      <c r="M54" s="10">
        <f t="shared" si="46"/>
        <v>0</v>
      </c>
      <c r="N54" s="10">
        <f t="shared" si="46"/>
        <v>0</v>
      </c>
      <c r="O54" s="10">
        <f t="shared" si="46"/>
        <v>0</v>
      </c>
      <c r="P54" s="10">
        <f t="shared" si="46"/>
        <v>0</v>
      </c>
      <c r="Q54" s="10">
        <f t="shared" si="46"/>
        <v>0</v>
      </c>
      <c r="R54" s="10">
        <f t="shared" si="46"/>
        <v>0</v>
      </c>
      <c r="S54" s="10">
        <f t="shared" si="46"/>
        <v>0</v>
      </c>
    </row>
    <row r="55" spans="2:124" ht="14.4" outlineLevel="1" x14ac:dyDescent="0.25">
      <c r="B55" s="6" t="s">
        <v>55</v>
      </c>
      <c r="C55" s="9" t="s">
        <v>58</v>
      </c>
      <c r="E55" s="10">
        <f>IFERROR(E54/E52,"na")</f>
        <v>0</v>
      </c>
      <c r="F55" s="10">
        <f t="shared" ref="F55:I55" si="47">IFERROR(F54/F52,"na")</f>
        <v>0</v>
      </c>
      <c r="G55" s="10">
        <f t="shared" si="47"/>
        <v>0</v>
      </c>
      <c r="H55" s="10">
        <f t="shared" si="47"/>
        <v>0</v>
      </c>
      <c r="I55" s="10">
        <f t="shared" si="47"/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</row>
    <row r="56" spans="2:124" s="15" customFormat="1" x14ac:dyDescent="0.25">
      <c r="B56" s="22" t="s">
        <v>56</v>
      </c>
      <c r="C56" s="22" t="s">
        <v>57</v>
      </c>
      <c r="E56" s="15">
        <f>E52-E54</f>
        <v>4733.7000000000007</v>
      </c>
      <c r="F56" s="15">
        <f t="shared" ref="F56:S56" si="48">F52-F54</f>
        <v>4980.8000000000011</v>
      </c>
      <c r="G56" s="15">
        <f t="shared" si="48"/>
        <v>4880</v>
      </c>
      <c r="H56" s="15">
        <f t="shared" si="48"/>
        <v>4744</v>
      </c>
      <c r="I56" s="15">
        <f t="shared" si="48"/>
        <v>5783</v>
      </c>
      <c r="J56" s="15">
        <f t="shared" si="48"/>
        <v>3865.0681774774994</v>
      </c>
      <c r="K56" s="15">
        <f t="shared" si="48"/>
        <v>4208.7043823138411</v>
      </c>
      <c r="L56" s="15">
        <f t="shared" si="48"/>
        <v>4851.6876887897424</v>
      </c>
      <c r="M56" s="15">
        <f t="shared" si="48"/>
        <v>5694.3358783598796</v>
      </c>
      <c r="N56" s="15">
        <f t="shared" si="48"/>
        <v>6953.4051602164218</v>
      </c>
      <c r="O56" s="15">
        <f t="shared" si="48"/>
        <v>8363.1357817052613</v>
      </c>
      <c r="P56" s="15">
        <f t="shared" si="48"/>
        <v>9938.9545186065625</v>
      </c>
      <c r="Q56" s="15">
        <f t="shared" si="48"/>
        <v>11697.769919281374</v>
      </c>
      <c r="R56" s="15">
        <f t="shared" si="48"/>
        <v>13658.11033234193</v>
      </c>
      <c r="S56" s="15">
        <f t="shared" si="48"/>
        <v>15840.274590219196</v>
      </c>
      <c r="V56" s="10"/>
    </row>
    <row r="57" spans="2:124" ht="14.4" x14ac:dyDescent="0.25">
      <c r="B57" s="6" t="s">
        <v>53</v>
      </c>
      <c r="C57" s="9" t="s">
        <v>58</v>
      </c>
      <c r="E57" s="13">
        <f>IFERROR(E56/E13,"na")</f>
        <v>0.2535906185881811</v>
      </c>
      <c r="F57" s="13">
        <f t="shared" ref="F57:S57" si="49">IFERROR(F56/F13,"na")</f>
        <v>0.24791200039818831</v>
      </c>
      <c r="G57" s="13">
        <f t="shared" si="49"/>
        <v>0.21642717757672522</v>
      </c>
      <c r="H57" s="13">
        <f t="shared" si="49"/>
        <v>0.2037975771114357</v>
      </c>
      <c r="I57" s="13">
        <f t="shared" si="49"/>
        <v>0.21348148695042268</v>
      </c>
      <c r="J57" s="13">
        <f t="shared" si="49"/>
        <v>0.13588605381827801</v>
      </c>
      <c r="K57" s="13">
        <f t="shared" si="49"/>
        <v>0.14092136811525829</v>
      </c>
      <c r="L57" s="13">
        <f t="shared" si="49"/>
        <v>0.15471483782748932</v>
      </c>
      <c r="M57" s="13">
        <f t="shared" si="49"/>
        <v>0.17293898702140639</v>
      </c>
      <c r="N57" s="13">
        <f t="shared" si="49"/>
        <v>0.20112129975585563</v>
      </c>
      <c r="O57" s="13">
        <f t="shared" si="49"/>
        <v>0.23037766932966014</v>
      </c>
      <c r="P57" s="13">
        <f t="shared" si="49"/>
        <v>0.26074899100690663</v>
      </c>
      <c r="Q57" s="13">
        <f t="shared" si="49"/>
        <v>0.29227771897540594</v>
      </c>
      <c r="R57" s="13">
        <f t="shared" si="49"/>
        <v>0.32500792568622061</v>
      </c>
      <c r="S57" s="13">
        <f t="shared" si="49"/>
        <v>0.35898536345603321</v>
      </c>
    </row>
    <row r="59" spans="2:124" x14ac:dyDescent="0.25">
      <c r="B59" s="5" t="s">
        <v>59</v>
      </c>
      <c r="C59" s="5" t="s">
        <v>57</v>
      </c>
      <c r="D59" s="5"/>
      <c r="E59" s="10">
        <v>1205.5999999999999</v>
      </c>
      <c r="F59" s="10">
        <v>3080.5</v>
      </c>
      <c r="G59" s="10">
        <v>3104</v>
      </c>
      <c r="H59" s="10">
        <v>2667</v>
      </c>
      <c r="I59" s="10">
        <v>3459</v>
      </c>
      <c r="L59" s="50"/>
      <c r="M59" s="49"/>
      <c r="T59" s="50"/>
      <c r="U59" s="49"/>
      <c r="AB59" s="50"/>
      <c r="AC59" s="49"/>
      <c r="AJ59" s="50"/>
      <c r="AK59" s="49"/>
      <c r="AR59" s="50"/>
      <c r="AS59" s="49"/>
      <c r="BA59" s="49"/>
      <c r="BH59" s="50"/>
      <c r="BI59" s="49"/>
      <c r="BP59" s="50"/>
      <c r="BQ59" s="49"/>
      <c r="BX59" s="50"/>
      <c r="BY59" s="49"/>
      <c r="CF59" s="50"/>
      <c r="CG59" s="49"/>
      <c r="CN59" s="50"/>
      <c r="CO59" s="49"/>
      <c r="CV59" s="50"/>
      <c r="CW59" s="49"/>
      <c r="DD59" s="50"/>
      <c r="DE59" s="49"/>
      <c r="DL59" s="50"/>
      <c r="DM59" s="49"/>
      <c r="DT59" s="50"/>
    </row>
    <row r="60" spans="2:124" x14ac:dyDescent="0.25">
      <c r="B60" s="5" t="s">
        <v>60</v>
      </c>
      <c r="C60" s="5" t="s">
        <v>65</v>
      </c>
      <c r="D60" s="55">
        <v>2</v>
      </c>
      <c r="E60" s="56">
        <f>IFERROR(E59/$D$60,"na")</f>
        <v>602.79999999999995</v>
      </c>
      <c r="F60" s="56">
        <f>IFERROR(F59/$D$60,"na")</f>
        <v>1540.25</v>
      </c>
      <c r="G60" s="56">
        <f>IFERROR(G59/$D$60,"na")</f>
        <v>1552</v>
      </c>
      <c r="H60" s="56">
        <f>IFERROR(H59/$D$60,"na")</f>
        <v>1333.5</v>
      </c>
      <c r="I60" s="56">
        <f>IFERROR(I59/$D$60,"na")</f>
        <v>1729.5</v>
      </c>
      <c r="J60" s="56"/>
      <c r="L60" s="50"/>
      <c r="M60" s="70"/>
      <c r="N60" s="56"/>
      <c r="P60" s="56"/>
      <c r="R60" s="56"/>
      <c r="T60" s="50"/>
      <c r="U60" s="70"/>
      <c r="V60" s="56"/>
      <c r="X60" s="56"/>
      <c r="Z60" s="56"/>
      <c r="AB60" s="50"/>
      <c r="AC60" s="70"/>
      <c r="AD60" s="56"/>
      <c r="AF60" s="56"/>
      <c r="AH60" s="56"/>
      <c r="AJ60" s="50"/>
      <c r="AK60" s="70"/>
      <c r="AL60" s="56"/>
      <c r="AN60" s="56"/>
      <c r="AP60" s="56"/>
      <c r="AR60" s="50"/>
      <c r="AS60" s="70"/>
      <c r="AT60" s="56"/>
      <c r="AV60" s="56"/>
      <c r="AX60" s="56"/>
      <c r="BA60" s="49"/>
      <c r="BD60" s="56"/>
      <c r="BF60" s="56"/>
      <c r="BH60" s="50"/>
      <c r="BI60" s="49"/>
      <c r="BL60" s="56"/>
      <c r="BN60" s="56"/>
      <c r="BP60" s="50"/>
      <c r="BQ60" s="49"/>
      <c r="BT60" s="56"/>
      <c r="BV60" s="56"/>
      <c r="BX60" s="50"/>
      <c r="BY60" s="49"/>
      <c r="CB60" s="56"/>
      <c r="CD60" s="56"/>
      <c r="CF60" s="50"/>
      <c r="CG60" s="49"/>
      <c r="CJ60" s="56"/>
      <c r="CL60" s="56"/>
      <c r="CN60" s="50"/>
      <c r="CO60" s="49"/>
      <c r="CR60" s="56"/>
      <c r="CT60" s="56"/>
      <c r="CV60" s="50"/>
      <c r="CW60" s="49"/>
      <c r="CZ60" s="56"/>
      <c r="DB60" s="56"/>
      <c r="DD60" s="50"/>
      <c r="DE60" s="49"/>
      <c r="DH60" s="56"/>
      <c r="DJ60" s="56"/>
      <c r="DL60" s="50"/>
      <c r="DM60" s="49"/>
      <c r="DP60" s="56"/>
      <c r="DR60" s="56"/>
      <c r="DT60" s="50"/>
    </row>
    <row r="61" spans="2:124" ht="14.4" x14ac:dyDescent="0.25">
      <c r="B61" s="6" t="s">
        <v>61</v>
      </c>
      <c r="C61" s="9" t="s">
        <v>65</v>
      </c>
      <c r="D61" s="9"/>
      <c r="L61" s="50"/>
      <c r="M61" s="49"/>
      <c r="T61" s="50"/>
      <c r="U61" s="49"/>
      <c r="AB61" s="50"/>
      <c r="AC61" s="49"/>
      <c r="AJ61" s="50"/>
      <c r="AK61" s="49"/>
      <c r="AR61" s="50"/>
      <c r="AS61" s="49"/>
      <c r="BA61" s="49"/>
      <c r="BH61" s="50"/>
      <c r="BI61" s="49"/>
      <c r="BP61" s="50"/>
      <c r="BQ61" s="49"/>
      <c r="BX61" s="50"/>
      <c r="BY61" s="49"/>
      <c r="CF61" s="50"/>
      <c r="CG61" s="49"/>
      <c r="CN61" s="50"/>
      <c r="CO61" s="49"/>
      <c r="CV61" s="50"/>
      <c r="CW61" s="49"/>
      <c r="DD61" s="50"/>
      <c r="DE61" s="49"/>
      <c r="DL61" s="50"/>
      <c r="DM61" s="49"/>
      <c r="DT61" s="50"/>
    </row>
    <row r="62" spans="2:124" x14ac:dyDescent="0.25">
      <c r="B62" s="5" t="s">
        <v>62</v>
      </c>
      <c r="C62" s="5" t="s">
        <v>65</v>
      </c>
      <c r="D62" s="5"/>
      <c r="E62" s="56">
        <f>E60+E65-E64</f>
        <v>602.79999999999995</v>
      </c>
      <c r="F62" s="56">
        <f>F60+F65-F64</f>
        <v>1540.25</v>
      </c>
      <c r="G62" s="56">
        <f>G60+G65-G64</f>
        <v>1548.861303005405</v>
      </c>
      <c r="H62" s="56">
        <f>H60+H65-H64</f>
        <v>1327.7649321402257</v>
      </c>
      <c r="I62" s="56">
        <f>I60+I65-I64</f>
        <v>1729.5000000000002</v>
      </c>
      <c r="J62" s="56"/>
      <c r="L62" s="50"/>
      <c r="M62" s="70"/>
      <c r="N62" s="56"/>
      <c r="P62" s="56"/>
      <c r="R62" s="56"/>
      <c r="T62" s="50"/>
      <c r="U62" s="70"/>
      <c r="V62" s="56"/>
      <c r="X62" s="56"/>
      <c r="Z62" s="56"/>
      <c r="AB62" s="50"/>
      <c r="AC62" s="70"/>
      <c r="AD62" s="56"/>
      <c r="AF62" s="56"/>
      <c r="AH62" s="56"/>
      <c r="AJ62" s="50"/>
      <c r="AK62" s="70"/>
      <c r="AL62" s="56"/>
      <c r="AN62" s="56"/>
      <c r="AP62" s="56"/>
      <c r="AR62" s="50"/>
      <c r="AS62" s="70"/>
      <c r="AT62" s="56"/>
      <c r="AV62" s="56"/>
      <c r="AX62" s="56"/>
      <c r="BA62" s="49"/>
      <c r="BD62" s="56"/>
      <c r="BF62" s="56"/>
      <c r="BH62" s="50"/>
      <c r="BI62" s="49"/>
      <c r="BL62" s="56"/>
      <c r="BN62" s="56"/>
      <c r="BP62" s="50"/>
      <c r="BQ62" s="49"/>
      <c r="BT62" s="56"/>
      <c r="BV62" s="56"/>
      <c r="BX62" s="50"/>
      <c r="BY62" s="49"/>
      <c r="CB62" s="56"/>
      <c r="CD62" s="56"/>
      <c r="CF62" s="50"/>
      <c r="CG62" s="49"/>
      <c r="CJ62" s="56"/>
      <c r="CL62" s="56"/>
      <c r="CN62" s="50"/>
      <c r="CO62" s="49"/>
      <c r="CR62" s="56"/>
      <c r="CT62" s="56"/>
      <c r="CV62" s="50"/>
      <c r="CW62" s="49"/>
      <c r="CZ62" s="56"/>
      <c r="DB62" s="56"/>
      <c r="DD62" s="50"/>
      <c r="DE62" s="49"/>
      <c r="DH62" s="56"/>
      <c r="DJ62" s="56"/>
      <c r="DL62" s="50"/>
      <c r="DM62" s="49"/>
      <c r="DP62" s="56"/>
      <c r="DR62" s="56"/>
      <c r="DT62" s="50"/>
    </row>
    <row r="63" spans="2:124" ht="14.4" x14ac:dyDescent="0.25">
      <c r="B63" s="6" t="s">
        <v>61</v>
      </c>
      <c r="C63" s="9" t="s">
        <v>65</v>
      </c>
      <c r="D63" s="9"/>
      <c r="L63" s="50"/>
      <c r="M63" s="49"/>
      <c r="T63" s="50"/>
      <c r="U63" s="49"/>
      <c r="AB63" s="50"/>
      <c r="AC63" s="49"/>
      <c r="AJ63" s="50"/>
      <c r="AK63" s="49"/>
      <c r="AR63" s="50"/>
      <c r="AS63" s="49"/>
      <c r="BA63" s="49"/>
      <c r="BH63" s="50"/>
      <c r="BI63" s="49"/>
      <c r="BP63" s="50"/>
      <c r="BQ63" s="49"/>
      <c r="BX63" s="50"/>
      <c r="BY63" s="49"/>
      <c r="CF63" s="50"/>
      <c r="CG63" s="49"/>
      <c r="CN63" s="50"/>
      <c r="CO63" s="49"/>
      <c r="CV63" s="50"/>
      <c r="CW63" s="49"/>
      <c r="DD63" s="50"/>
      <c r="DE63" s="49"/>
      <c r="DL63" s="50"/>
      <c r="DM63" s="49"/>
      <c r="DT63" s="50"/>
    </row>
    <row r="64" spans="2:124" x14ac:dyDescent="0.25">
      <c r="B64" s="5" t="s">
        <v>208</v>
      </c>
      <c r="C64" s="5" t="s">
        <v>65</v>
      </c>
      <c r="D64" s="5"/>
      <c r="E64" s="56">
        <f>IFERROR(E56/E67,"na")</f>
        <v>242.13299232736577</v>
      </c>
      <c r="F64" s="56">
        <f>IFERROR(F56/F67,"na")</f>
        <v>102.61227853316855</v>
      </c>
      <c r="G64" s="56">
        <f>IFERROR(G56/G67,"na")</f>
        <v>100.0410004100041</v>
      </c>
      <c r="H64" s="56">
        <f>IFERROR(H56/H67,"na")</f>
        <v>113.11397234144016</v>
      </c>
      <c r="I64" s="56">
        <f>IFERROR(I56/I67,"na")</f>
        <v>530.55045871559628</v>
      </c>
      <c r="J64" s="56"/>
      <c r="L64" s="50"/>
      <c r="M64" s="70"/>
      <c r="N64" s="56"/>
      <c r="P64" s="56"/>
      <c r="R64" s="56"/>
      <c r="T64" s="50"/>
      <c r="U64" s="70"/>
      <c r="V64" s="56"/>
      <c r="X64" s="56"/>
      <c r="Z64" s="56"/>
      <c r="AB64" s="50"/>
      <c r="AC64" s="70"/>
      <c r="AD64" s="56"/>
      <c r="AF64" s="56"/>
      <c r="AH64" s="56"/>
      <c r="AJ64" s="50"/>
      <c r="AK64" s="70"/>
      <c r="AL64" s="56"/>
      <c r="AN64" s="56"/>
      <c r="AP64" s="56"/>
      <c r="AR64" s="50"/>
      <c r="AS64" s="70"/>
      <c r="AT64" s="56"/>
      <c r="AV64" s="56"/>
      <c r="AX64" s="56"/>
      <c r="BA64" s="49"/>
      <c r="BD64" s="56"/>
      <c r="BF64" s="56"/>
      <c r="BH64" s="50"/>
      <c r="BI64" s="49"/>
      <c r="BL64" s="56"/>
      <c r="BN64" s="56"/>
      <c r="BP64" s="50"/>
      <c r="BQ64" s="49"/>
      <c r="BT64" s="56"/>
      <c r="BV64" s="56"/>
      <c r="BX64" s="50"/>
      <c r="BY64" s="49"/>
      <c r="CB64" s="56"/>
      <c r="CD64" s="56"/>
      <c r="CF64" s="50"/>
      <c r="CG64" s="49"/>
      <c r="CJ64" s="56"/>
      <c r="CL64" s="56"/>
      <c r="CN64" s="50"/>
      <c r="CO64" s="49"/>
      <c r="CR64" s="56"/>
      <c r="CT64" s="56"/>
      <c r="CV64" s="50"/>
      <c r="CW64" s="49"/>
      <c r="CZ64" s="56"/>
      <c r="DB64" s="56"/>
      <c r="DD64" s="50"/>
      <c r="DE64" s="49"/>
      <c r="DH64" s="56"/>
      <c r="DJ64" s="56"/>
      <c r="DL64" s="50"/>
      <c r="DM64" s="49"/>
      <c r="DP64" s="56"/>
      <c r="DR64" s="56"/>
      <c r="DT64" s="50"/>
    </row>
    <row r="65" spans="2:124" x14ac:dyDescent="0.25">
      <c r="B65" s="5" t="s">
        <v>209</v>
      </c>
      <c r="C65" s="5" t="s">
        <v>65</v>
      </c>
      <c r="D65" s="5"/>
      <c r="E65" s="56">
        <f>IFERROR(E56/E68,"na")</f>
        <v>242.13299232736577</v>
      </c>
      <c r="F65" s="56">
        <f>IFERROR(F56/F68,"na")</f>
        <v>102.61227853316855</v>
      </c>
      <c r="G65" s="56">
        <f>IFERROR(G56/G68,"na")</f>
        <v>96.902303415409051</v>
      </c>
      <c r="H65" s="56">
        <f>IFERROR(H56/H68,"na")</f>
        <v>107.37890448166591</v>
      </c>
      <c r="I65" s="56">
        <f>IFERROR(I56/I68,"na")</f>
        <v>530.55045871559628</v>
      </c>
      <c r="J65" s="56"/>
      <c r="L65" s="50"/>
      <c r="M65" s="70"/>
      <c r="N65" s="56"/>
      <c r="P65" s="56"/>
      <c r="R65" s="56"/>
      <c r="T65" s="50"/>
      <c r="U65" s="70"/>
      <c r="V65" s="56"/>
      <c r="X65" s="56"/>
      <c r="Z65" s="56"/>
      <c r="AB65" s="50"/>
      <c r="AC65" s="70"/>
      <c r="AD65" s="56"/>
      <c r="AF65" s="56"/>
      <c r="AH65" s="56"/>
      <c r="AJ65" s="50"/>
      <c r="AK65" s="70"/>
      <c r="AL65" s="56"/>
      <c r="AN65" s="56"/>
      <c r="AP65" s="56"/>
      <c r="AR65" s="50"/>
      <c r="AS65" s="70"/>
      <c r="AT65" s="56"/>
      <c r="AV65" s="56"/>
      <c r="AX65" s="56"/>
      <c r="BA65" s="49"/>
      <c r="BD65" s="56"/>
      <c r="BF65" s="56"/>
      <c r="BH65" s="50"/>
      <c r="BI65" s="49"/>
      <c r="BL65" s="56"/>
      <c r="BN65" s="56"/>
      <c r="BP65" s="50"/>
      <c r="BQ65" s="49"/>
      <c r="BT65" s="56"/>
      <c r="BV65" s="56"/>
      <c r="BX65" s="50"/>
      <c r="BY65" s="49"/>
      <c r="CB65" s="56"/>
      <c r="CD65" s="56"/>
      <c r="CF65" s="50"/>
      <c r="CG65" s="49"/>
      <c r="CJ65" s="56"/>
      <c r="CL65" s="56"/>
      <c r="CN65" s="50"/>
      <c r="CO65" s="49"/>
      <c r="CR65" s="56"/>
      <c r="CT65" s="56"/>
      <c r="CV65" s="50"/>
      <c r="CW65" s="49"/>
      <c r="CZ65" s="56"/>
      <c r="DB65" s="56"/>
      <c r="DD65" s="50"/>
      <c r="DE65" s="49"/>
      <c r="DH65" s="56"/>
      <c r="DJ65" s="56"/>
      <c r="DL65" s="50"/>
      <c r="DM65" s="49"/>
      <c r="DP65" s="56"/>
      <c r="DR65" s="56"/>
      <c r="DT65" s="50"/>
    </row>
    <row r="66" spans="2:124" ht="14.4" x14ac:dyDescent="0.3">
      <c r="B66"/>
      <c r="C66"/>
      <c r="D66"/>
      <c r="L66" s="50"/>
      <c r="M66" s="49"/>
      <c r="T66" s="50"/>
      <c r="U66" s="49"/>
      <c r="AB66" s="50"/>
      <c r="AC66" s="49"/>
      <c r="AJ66" s="50"/>
      <c r="AK66" s="49"/>
      <c r="AR66" s="50"/>
      <c r="AS66" s="49"/>
      <c r="BA66" s="49"/>
      <c r="BH66" s="50"/>
      <c r="BI66" s="49"/>
      <c r="BP66" s="50"/>
      <c r="BQ66" s="49"/>
      <c r="BX66" s="50"/>
      <c r="BY66" s="49"/>
      <c r="CF66" s="50"/>
      <c r="CG66" s="49"/>
      <c r="CN66" s="50"/>
      <c r="CO66" s="49"/>
      <c r="CV66" s="50"/>
      <c r="CW66" s="49"/>
      <c r="DD66" s="50"/>
      <c r="DE66" s="49"/>
      <c r="DL66" s="50"/>
      <c r="DM66" s="49"/>
      <c r="DT66" s="50"/>
    </row>
    <row r="67" spans="2:124" x14ac:dyDescent="0.25">
      <c r="B67" s="5" t="s">
        <v>210</v>
      </c>
      <c r="C67" s="5" t="s">
        <v>66</v>
      </c>
      <c r="D67" s="5"/>
      <c r="E67" s="10">
        <v>19.55</v>
      </c>
      <c r="F67" s="10">
        <v>48.54</v>
      </c>
      <c r="G67" s="10">
        <v>48.78</v>
      </c>
      <c r="H67" s="10">
        <v>41.94</v>
      </c>
      <c r="I67" s="10">
        <v>10.9</v>
      </c>
      <c r="L67" s="50"/>
      <c r="M67" s="49"/>
      <c r="T67" s="50"/>
      <c r="U67" s="49"/>
      <c r="AB67" s="50"/>
      <c r="AC67" s="49"/>
      <c r="AJ67" s="50"/>
      <c r="AK67" s="49"/>
      <c r="AR67" s="50"/>
      <c r="AS67" s="49"/>
      <c r="BA67" s="49"/>
      <c r="BH67" s="50"/>
      <c r="BI67" s="49"/>
      <c r="BP67" s="50"/>
      <c r="BQ67" s="49"/>
      <c r="BX67" s="50"/>
      <c r="BY67" s="49"/>
      <c r="CF67" s="50"/>
      <c r="CG67" s="49"/>
      <c r="CN67" s="50"/>
      <c r="CO67" s="49"/>
      <c r="CV67" s="50"/>
      <c r="CW67" s="49"/>
      <c r="DD67" s="50"/>
      <c r="DE67" s="49"/>
      <c r="DL67" s="50"/>
      <c r="DM67" s="49"/>
      <c r="DT67" s="50"/>
    </row>
    <row r="68" spans="2:124" x14ac:dyDescent="0.25">
      <c r="B68" s="5" t="s">
        <v>211</v>
      </c>
      <c r="C68" s="5" t="s">
        <v>66</v>
      </c>
      <c r="D68" s="5"/>
      <c r="E68" s="10">
        <v>19.55</v>
      </c>
      <c r="F68" s="10">
        <v>48.54</v>
      </c>
      <c r="G68" s="10">
        <v>50.36</v>
      </c>
      <c r="H68" s="10">
        <v>44.18</v>
      </c>
      <c r="I68" s="10">
        <v>10.9</v>
      </c>
      <c r="L68" s="50"/>
      <c r="M68" s="49"/>
      <c r="T68" s="50"/>
      <c r="U68" s="49"/>
      <c r="AB68" s="50"/>
      <c r="AC68" s="49"/>
      <c r="AJ68" s="50"/>
      <c r="AK68" s="49"/>
      <c r="AR68" s="50"/>
      <c r="AS68" s="49"/>
      <c r="BA68" s="49"/>
      <c r="BH68" s="50"/>
      <c r="BI68" s="49"/>
      <c r="BP68" s="50"/>
      <c r="BQ68" s="49"/>
      <c r="BX68" s="50"/>
      <c r="BY68" s="49"/>
      <c r="CF68" s="50"/>
      <c r="CG68" s="49"/>
      <c r="CN68" s="50"/>
      <c r="CO68" s="49"/>
      <c r="CV68" s="50"/>
      <c r="CW68" s="49"/>
      <c r="DD68" s="50"/>
      <c r="DE68" s="49"/>
      <c r="DL68" s="50"/>
      <c r="DM68" s="49"/>
      <c r="DT68" s="50"/>
    </row>
    <row r="69" spans="2:124" ht="14.4" x14ac:dyDescent="0.3">
      <c r="B69"/>
      <c r="C69"/>
      <c r="D69"/>
      <c r="L69" s="50"/>
      <c r="M69" s="49"/>
      <c r="T69" s="50"/>
      <c r="U69" s="49"/>
      <c r="AB69" s="50"/>
      <c r="AC69" s="49"/>
      <c r="AJ69" s="50"/>
      <c r="AK69" s="49"/>
      <c r="AR69" s="50"/>
      <c r="AS69" s="49"/>
      <c r="BA69" s="49"/>
      <c r="BH69" s="50"/>
      <c r="BI69" s="49"/>
      <c r="BP69" s="50"/>
      <c r="BQ69" s="49"/>
      <c r="BX69" s="50"/>
      <c r="BY69" s="49"/>
      <c r="CF69" s="50"/>
      <c r="CG69" s="49"/>
      <c r="CN69" s="50"/>
      <c r="CO69" s="49"/>
      <c r="CV69" s="50"/>
      <c r="CW69" s="49"/>
      <c r="DD69" s="50"/>
      <c r="DE69" s="49"/>
      <c r="DL69" s="50"/>
      <c r="DM69" s="49"/>
      <c r="DT69" s="50"/>
    </row>
    <row r="70" spans="2:124" x14ac:dyDescent="0.25">
      <c r="B70" s="5" t="s">
        <v>63</v>
      </c>
      <c r="C70" s="5" t="s">
        <v>66</v>
      </c>
      <c r="D70" s="5"/>
      <c r="E70" s="10">
        <v>0</v>
      </c>
      <c r="F70" s="10">
        <v>0</v>
      </c>
      <c r="G70" s="10">
        <v>0</v>
      </c>
      <c r="H70" s="10">
        <v>0</v>
      </c>
      <c r="I70" s="10">
        <v>0</v>
      </c>
      <c r="L70" s="50"/>
      <c r="M70" s="49"/>
      <c r="T70" s="50"/>
      <c r="U70" s="49"/>
      <c r="AB70" s="50"/>
      <c r="AC70" s="49"/>
      <c r="AJ70" s="50"/>
      <c r="AK70" s="49"/>
      <c r="AR70" s="50"/>
      <c r="AS70" s="49"/>
      <c r="BA70" s="49"/>
      <c r="BH70" s="50"/>
      <c r="BI70" s="49"/>
      <c r="BP70" s="50"/>
      <c r="BQ70" s="49"/>
      <c r="BX70" s="50"/>
      <c r="BY70" s="49"/>
      <c r="CF70" s="50"/>
      <c r="CG70" s="49"/>
      <c r="CN70" s="50"/>
      <c r="CO70" s="49"/>
      <c r="CV70" s="50"/>
      <c r="CW70" s="49"/>
      <c r="DD70" s="50"/>
      <c r="DE70" s="49"/>
      <c r="DL70" s="50"/>
      <c r="DM70" s="49"/>
      <c r="DT70" s="50"/>
    </row>
    <row r="71" spans="2:124" ht="14.4" x14ac:dyDescent="0.25">
      <c r="B71" s="6" t="s">
        <v>64</v>
      </c>
      <c r="C71" s="9" t="s">
        <v>58</v>
      </c>
      <c r="D71" s="9"/>
      <c r="E71" s="49"/>
      <c r="L71" s="50"/>
      <c r="M71" s="49"/>
      <c r="T71" s="50"/>
      <c r="U71" s="49"/>
      <c r="AB71" s="50"/>
      <c r="AC71" s="49"/>
      <c r="AJ71" s="50"/>
      <c r="AK71" s="49"/>
      <c r="AR71" s="50"/>
      <c r="AS71" s="49"/>
      <c r="BA71" s="49"/>
      <c r="BH71" s="50"/>
      <c r="BI71" s="49"/>
      <c r="BP71" s="50"/>
      <c r="BQ71" s="49"/>
      <c r="BX71" s="50"/>
      <c r="BY71" s="49"/>
      <c r="CF71" s="50"/>
      <c r="CG71" s="49"/>
      <c r="CN71" s="50"/>
      <c r="CO71" s="49"/>
      <c r="CV71" s="50"/>
      <c r="CW71" s="49"/>
      <c r="DD71" s="50"/>
      <c r="DE71" s="49"/>
      <c r="DL71" s="50"/>
      <c r="DM71" s="49"/>
      <c r="DT71" s="50"/>
    </row>
    <row r="73" spans="2:124" s="5" customFormat="1" x14ac:dyDescent="0.3">
      <c r="B73" s="178" t="s">
        <v>69</v>
      </c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</row>
    <row r="75" spans="2:124" x14ac:dyDescent="0.25">
      <c r="B75" s="23" t="s">
        <v>70</v>
      </c>
    </row>
    <row r="76" spans="2:124" s="15" customFormat="1" x14ac:dyDescent="0.25">
      <c r="B76" s="5" t="s">
        <v>256</v>
      </c>
      <c r="C76" s="10" t="s">
        <v>57</v>
      </c>
      <c r="D76" s="10"/>
      <c r="F76" s="15">
        <f>F77+F78</f>
        <v>6310.7729999999992</v>
      </c>
      <c r="G76" s="15">
        <f t="shared" ref="G76:I76" si="50">G77+G78</f>
        <v>3456.2069999999999</v>
      </c>
      <c r="H76" s="15">
        <f t="shared" si="50"/>
        <v>4294</v>
      </c>
      <c r="I76" s="15">
        <f t="shared" si="50"/>
        <v>953</v>
      </c>
      <c r="J76" s="34">
        <f>I76+J211</f>
        <v>953</v>
      </c>
      <c r="K76" s="34">
        <f t="shared" ref="K76:S76" si="51">J76+K211</f>
        <v>953</v>
      </c>
      <c r="L76" s="34">
        <f t="shared" si="51"/>
        <v>953</v>
      </c>
      <c r="M76" s="34">
        <f t="shared" si="51"/>
        <v>953</v>
      </c>
      <c r="N76" s="34">
        <f t="shared" si="51"/>
        <v>953</v>
      </c>
      <c r="O76" s="34">
        <f t="shared" si="51"/>
        <v>953</v>
      </c>
      <c r="P76" s="34">
        <f>O76+P211</f>
        <v>953</v>
      </c>
      <c r="Q76" s="34">
        <f t="shared" si="51"/>
        <v>953</v>
      </c>
      <c r="R76" s="34">
        <f t="shared" si="51"/>
        <v>953</v>
      </c>
      <c r="S76" s="34">
        <f t="shared" si="51"/>
        <v>953</v>
      </c>
    </row>
    <row r="77" spans="2:124" s="15" customFormat="1" ht="14.4" outlineLevel="1" x14ac:dyDescent="0.25">
      <c r="B77" s="93" t="s">
        <v>71</v>
      </c>
      <c r="C77" s="10" t="s">
        <v>57</v>
      </c>
      <c r="D77" s="10"/>
      <c r="F77" s="15">
        <v>1466.431</v>
      </c>
      <c r="G77" s="15">
        <v>1433.809</v>
      </c>
      <c r="H77" s="15">
        <v>1153</v>
      </c>
      <c r="I77" s="15">
        <v>873</v>
      </c>
      <c r="J77" s="34"/>
      <c r="K77" s="34"/>
      <c r="L77" s="10"/>
      <c r="M77" s="10"/>
      <c r="N77" s="34"/>
      <c r="O77" s="34"/>
      <c r="P77" s="10"/>
      <c r="Q77" s="10"/>
      <c r="R77" s="34"/>
      <c r="S77" s="34"/>
    </row>
    <row r="78" spans="2:124" s="15" customFormat="1" ht="14.4" outlineLevel="1" x14ac:dyDescent="0.25">
      <c r="B78" s="93" t="s">
        <v>257</v>
      </c>
      <c r="C78" s="10" t="s">
        <v>57</v>
      </c>
      <c r="D78" s="10"/>
      <c r="F78" s="15">
        <v>4844.3419999999996</v>
      </c>
      <c r="G78" s="15">
        <v>2022.3979999999999</v>
      </c>
      <c r="H78" s="15">
        <v>3141</v>
      </c>
      <c r="I78" s="15">
        <v>80</v>
      </c>
      <c r="J78" s="34"/>
      <c r="K78" s="34"/>
      <c r="L78" s="10"/>
      <c r="M78" s="10"/>
      <c r="N78" s="34"/>
      <c r="O78" s="34"/>
      <c r="P78" s="10"/>
      <c r="Q78" s="10"/>
      <c r="R78" s="34"/>
      <c r="S78" s="34"/>
    </row>
    <row r="79" spans="2:124" s="15" customFormat="1" x14ac:dyDescent="0.25">
      <c r="B79" s="22" t="s">
        <v>72</v>
      </c>
      <c r="C79" s="10" t="s">
        <v>57</v>
      </c>
      <c r="D79" s="10"/>
      <c r="F79" s="15">
        <v>14160.484</v>
      </c>
      <c r="G79" s="15">
        <v>12311.535</v>
      </c>
      <c r="H79" s="15">
        <v>8334</v>
      </c>
      <c r="I79" s="15">
        <v>8684</v>
      </c>
      <c r="J79" s="15">
        <f>IFERROR(J15*J80/J9,"na")</f>
        <v>9253.8621575342477</v>
      </c>
      <c r="K79" s="15">
        <f t="shared" ref="K79:P79" si="52">IFERROR(K15*K80/K9,"na")</f>
        <v>9716.5552654109597</v>
      </c>
      <c r="L79" s="15">
        <f t="shared" si="52"/>
        <v>10174.507665215166</v>
      </c>
      <c r="M79" s="15">
        <f t="shared" si="52"/>
        <v>10712.502180115584</v>
      </c>
      <c r="N79" s="15">
        <f t="shared" si="52"/>
        <v>11248.127289121363</v>
      </c>
      <c r="O79" s="15">
        <f t="shared" si="52"/>
        <v>11810.533653577433</v>
      </c>
      <c r="P79" s="15">
        <f t="shared" si="52"/>
        <v>12367.177657741944</v>
      </c>
      <c r="Q79" s="15">
        <f>IFERROR(Q15*Q80/Q9,"na")</f>
        <v>13021.113353069119</v>
      </c>
      <c r="R79" s="15">
        <f t="shared" ref="R79" si="53">IFERROR(R15*R80/R9,"na")</f>
        <v>13672.169020722575</v>
      </c>
      <c r="S79" s="15">
        <f t="shared" ref="S79" si="54">IFERROR(S15*S80/S9,"na")</f>
        <v>14355.777471758704</v>
      </c>
    </row>
    <row r="80" spans="2:124" s="18" customFormat="1" ht="14.4" x14ac:dyDescent="0.3">
      <c r="B80" s="6" t="s">
        <v>73</v>
      </c>
      <c r="C80" s="18" t="s">
        <v>19</v>
      </c>
      <c r="F80" s="26">
        <f>IFERROR(F79/F17*F9,"na")</f>
        <v>584.05955884014736</v>
      </c>
      <c r="G80" s="26">
        <f t="shared" ref="G80:I80" si="55">IFERROR(G79/G17*G9,"na")</f>
        <v>408.44485320850754</v>
      </c>
      <c r="H80" s="26">
        <f t="shared" si="55"/>
        <v>294.56726219217768</v>
      </c>
      <c r="I80" s="26">
        <f t="shared" si="55"/>
        <v>267.59476572393413</v>
      </c>
      <c r="J80" s="113">
        <v>250</v>
      </c>
      <c r="K80" s="113">
        <v>250</v>
      </c>
      <c r="L80" s="113">
        <v>250</v>
      </c>
      <c r="M80" s="113">
        <v>250</v>
      </c>
      <c r="N80" s="113">
        <v>250</v>
      </c>
      <c r="O80" s="113">
        <v>250</v>
      </c>
      <c r="P80" s="113">
        <v>250</v>
      </c>
      <c r="Q80" s="113">
        <v>250</v>
      </c>
      <c r="R80" s="113">
        <v>250</v>
      </c>
      <c r="S80" s="113">
        <v>250</v>
      </c>
    </row>
    <row r="81" spans="2:19" s="15" customFormat="1" x14ac:dyDescent="0.25">
      <c r="B81" s="22" t="s">
        <v>74</v>
      </c>
      <c r="C81" s="10" t="s">
        <v>57</v>
      </c>
      <c r="D81" s="10"/>
      <c r="F81" s="15">
        <v>5118.7080000000005</v>
      </c>
      <c r="G81" s="15">
        <v>4264.1149999999998</v>
      </c>
      <c r="H81" s="15">
        <v>4122</v>
      </c>
      <c r="I81" s="15">
        <v>5772</v>
      </c>
      <c r="J81" s="15">
        <f t="shared" ref="J81:S81" si="56">IFERROR(J13*J82/J9,"na")</f>
        <v>6078.3263013698634</v>
      </c>
      <c r="K81" s="15">
        <f t="shared" si="56"/>
        <v>6382.2426164383569</v>
      </c>
      <c r="L81" s="15">
        <f t="shared" si="56"/>
        <v>6683.0450348360664</v>
      </c>
      <c r="M81" s="15">
        <f t="shared" si="56"/>
        <v>7036.4224846232883</v>
      </c>
      <c r="N81" s="15">
        <f t="shared" si="56"/>
        <v>7388.2436088544537</v>
      </c>
      <c r="O81" s="15">
        <f t="shared" si="56"/>
        <v>7757.6557892971759</v>
      </c>
      <c r="P81" s="15">
        <f t="shared" si="56"/>
        <v>8123.2830088747069</v>
      </c>
      <c r="Q81" s="15">
        <f t="shared" si="56"/>
        <v>8552.8155077001356</v>
      </c>
      <c r="R81" s="15">
        <f t="shared" si="56"/>
        <v>8980.4562830851428</v>
      </c>
      <c r="S81" s="15">
        <f t="shared" si="56"/>
        <v>9429.4790972394003</v>
      </c>
    </row>
    <row r="82" spans="2:19" ht="14.4" x14ac:dyDescent="0.3">
      <c r="B82" s="6" t="s">
        <v>75</v>
      </c>
      <c r="C82" s="18" t="s">
        <v>19</v>
      </c>
      <c r="D82" s="18"/>
      <c r="F82" s="26">
        <f>IFERROR(F81/F13*F9,"na")</f>
        <v>92.993301478273878</v>
      </c>
      <c r="G82" s="26">
        <f t="shared" ref="G82:I82" si="57">IFERROR(G81/G13*G9,"na")</f>
        <v>69.026165291821883</v>
      </c>
      <c r="H82" s="26">
        <f t="shared" si="57"/>
        <v>64.81020706246241</v>
      </c>
      <c r="I82" s="26">
        <f t="shared" si="57"/>
        <v>77.772527594226446</v>
      </c>
      <c r="J82" s="114">
        <v>78</v>
      </c>
      <c r="K82" s="114">
        <v>78</v>
      </c>
      <c r="L82" s="114">
        <v>78</v>
      </c>
      <c r="M82" s="114">
        <v>78</v>
      </c>
      <c r="N82" s="114">
        <v>78</v>
      </c>
      <c r="O82" s="114">
        <v>78</v>
      </c>
      <c r="P82" s="114">
        <v>78</v>
      </c>
      <c r="Q82" s="114">
        <v>78</v>
      </c>
      <c r="R82" s="114">
        <v>78</v>
      </c>
      <c r="S82" s="114">
        <v>78</v>
      </c>
    </row>
    <row r="83" spans="2:19" s="15" customFormat="1" x14ac:dyDescent="0.25">
      <c r="B83" s="8" t="s">
        <v>258</v>
      </c>
      <c r="C83" s="10" t="s">
        <v>57</v>
      </c>
      <c r="D83" s="10"/>
      <c r="F83" s="15">
        <v>564.47299999999996</v>
      </c>
      <c r="G83" s="15">
        <v>990.65300000000002</v>
      </c>
      <c r="H83" s="15">
        <v>40</v>
      </c>
      <c r="I83" s="15">
        <v>27</v>
      </c>
      <c r="J83" s="34"/>
      <c r="K83" s="34"/>
      <c r="L83" s="10"/>
      <c r="M83" s="10"/>
      <c r="N83" s="34"/>
      <c r="O83" s="34"/>
      <c r="P83" s="10"/>
      <c r="Q83" s="10"/>
      <c r="R83" s="34"/>
      <c r="S83" s="34"/>
    </row>
    <row r="84" spans="2:19" s="15" customFormat="1" x14ac:dyDescent="0.25">
      <c r="B84" s="22" t="s">
        <v>76</v>
      </c>
      <c r="C84" s="10" t="s">
        <v>57</v>
      </c>
      <c r="D84" s="10"/>
      <c r="F84" s="15">
        <v>20.701999999999998</v>
      </c>
      <c r="G84" s="15">
        <v>1661.6390000000001</v>
      </c>
      <c r="H84" s="15">
        <v>1411</v>
      </c>
      <c r="I84" s="15">
        <v>4022</v>
      </c>
      <c r="J84" s="34">
        <f>I84</f>
        <v>4022</v>
      </c>
      <c r="K84" s="34">
        <f t="shared" ref="K84:S84" si="58">J84</f>
        <v>4022</v>
      </c>
      <c r="L84" s="34">
        <f t="shared" si="58"/>
        <v>4022</v>
      </c>
      <c r="M84" s="34">
        <f t="shared" si="58"/>
        <v>4022</v>
      </c>
      <c r="N84" s="34">
        <f t="shared" si="58"/>
        <v>4022</v>
      </c>
      <c r="O84" s="34">
        <f t="shared" si="58"/>
        <v>4022</v>
      </c>
      <c r="P84" s="34">
        <f t="shared" si="58"/>
        <v>4022</v>
      </c>
      <c r="Q84" s="34">
        <f t="shared" si="58"/>
        <v>4022</v>
      </c>
      <c r="R84" s="34">
        <f t="shared" si="58"/>
        <v>4022</v>
      </c>
      <c r="S84" s="34">
        <f t="shared" si="58"/>
        <v>4022</v>
      </c>
    </row>
    <row r="85" spans="2:19" s="15" customFormat="1" x14ac:dyDescent="0.25">
      <c r="B85" s="22" t="s">
        <v>259</v>
      </c>
      <c r="C85" s="10" t="s">
        <v>57</v>
      </c>
      <c r="D85" s="10"/>
      <c r="F85" s="15">
        <v>0</v>
      </c>
      <c r="G85" s="15">
        <v>0</v>
      </c>
      <c r="H85" s="15">
        <v>0</v>
      </c>
      <c r="I85" s="15">
        <v>0</v>
      </c>
      <c r="J85" s="34"/>
      <c r="K85" s="34"/>
      <c r="L85" s="10"/>
      <c r="M85" s="10"/>
      <c r="N85" s="34"/>
      <c r="O85" s="34"/>
      <c r="P85" s="10"/>
      <c r="Q85" s="10"/>
      <c r="R85" s="34"/>
      <c r="S85" s="34"/>
    </row>
    <row r="86" spans="2:19" x14ac:dyDescent="0.25">
      <c r="B86" s="22" t="s">
        <v>271</v>
      </c>
      <c r="C86" s="10" t="s">
        <v>57</v>
      </c>
      <c r="F86" s="15">
        <v>73.525999999999996</v>
      </c>
      <c r="G86" s="15">
        <v>305.28399999999999</v>
      </c>
      <c r="H86" s="15">
        <v>661</v>
      </c>
      <c r="I86" s="15">
        <v>447</v>
      </c>
      <c r="J86" s="15">
        <f>IFERROR(J15*J88,"na")</f>
        <v>932.23407375000022</v>
      </c>
      <c r="K86" s="15">
        <f t="shared" ref="K86:S86" si="59">IFERROR(K15*K88,"na")</f>
        <v>978.84577743750026</v>
      </c>
      <c r="L86" s="15">
        <f t="shared" si="59"/>
        <v>1027.7880663093752</v>
      </c>
      <c r="M86" s="15">
        <f t="shared" si="59"/>
        <v>1079.177469624844</v>
      </c>
      <c r="N86" s="15">
        <f t="shared" si="59"/>
        <v>1133.1363431060863</v>
      </c>
      <c r="O86" s="15">
        <f t="shared" si="59"/>
        <v>1189.7931602613905</v>
      </c>
      <c r="P86" s="15">
        <f t="shared" si="59"/>
        <v>1249.2828182744602</v>
      </c>
      <c r="Q86" s="15">
        <f t="shared" si="59"/>
        <v>1311.7469591881832</v>
      </c>
      <c r="R86" s="15">
        <f t="shared" si="59"/>
        <v>1377.3343071475922</v>
      </c>
      <c r="S86" s="15">
        <f t="shared" si="59"/>
        <v>1446.2010225049719</v>
      </c>
    </row>
    <row r="87" spans="2:19" s="15" customFormat="1" x14ac:dyDescent="0.25">
      <c r="B87" s="22" t="s">
        <v>77</v>
      </c>
      <c r="C87" s="10" t="s">
        <v>57</v>
      </c>
      <c r="D87" s="10"/>
      <c r="F87" s="15">
        <v>1602.1689999999999</v>
      </c>
      <c r="G87" s="15">
        <v>1730.7950000000001</v>
      </c>
      <c r="H87" s="15">
        <v>2193</v>
      </c>
      <c r="I87" s="15">
        <v>1880</v>
      </c>
      <c r="J87" s="15">
        <f>IFERROR(J13*J88,"na")</f>
        <v>1962.5980500000003</v>
      </c>
      <c r="K87" s="15">
        <f t="shared" ref="K87:S87" si="60">IFERROR(K13*K88,"na")</f>
        <v>2060.7279525000004</v>
      </c>
      <c r="L87" s="15">
        <f t="shared" si="60"/>
        <v>2163.7643501250004</v>
      </c>
      <c r="M87" s="15">
        <f t="shared" si="60"/>
        <v>2271.9525676312505</v>
      </c>
      <c r="N87" s="15">
        <f t="shared" si="60"/>
        <v>2385.5501960128131</v>
      </c>
      <c r="O87" s="15">
        <f t="shared" si="60"/>
        <v>2504.8277058134536</v>
      </c>
      <c r="P87" s="15">
        <f t="shared" si="60"/>
        <v>2630.0690911041265</v>
      </c>
      <c r="Q87" s="15">
        <f t="shared" si="60"/>
        <v>2761.5725456593327</v>
      </c>
      <c r="R87" s="15">
        <f t="shared" si="60"/>
        <v>2899.6511729422991</v>
      </c>
      <c r="S87" s="15">
        <f t="shared" si="60"/>
        <v>3044.6337315894143</v>
      </c>
    </row>
    <row r="88" spans="2:19" s="15" customFormat="1" ht="14.4" x14ac:dyDescent="0.25">
      <c r="B88" s="6" t="s">
        <v>24</v>
      </c>
      <c r="C88" s="10" t="s">
        <v>58</v>
      </c>
      <c r="D88" s="10"/>
      <c r="F88" s="13">
        <f>IFERROR(F87/F13,"na")</f>
        <v>7.9745607485938966E-2</v>
      </c>
      <c r="G88" s="13">
        <f t="shared" ref="G88:I88" si="61">IFERROR(G87/G13,"na")</f>
        <v>7.6760466560227072E-2</v>
      </c>
      <c r="H88" s="13">
        <f t="shared" si="61"/>
        <v>9.4209124495231555E-2</v>
      </c>
      <c r="I88" s="13">
        <f t="shared" si="61"/>
        <v>6.9400863819262429E-2</v>
      </c>
      <c r="J88" s="86">
        <v>6.9000000000000006E-2</v>
      </c>
      <c r="K88" s="86">
        <v>6.9000000000000006E-2</v>
      </c>
      <c r="L88" s="86">
        <v>6.9000000000000006E-2</v>
      </c>
      <c r="M88" s="86">
        <v>6.9000000000000006E-2</v>
      </c>
      <c r="N88" s="86">
        <v>6.9000000000000006E-2</v>
      </c>
      <c r="O88" s="86">
        <v>6.9000000000000006E-2</v>
      </c>
      <c r="P88" s="86">
        <v>6.9000000000000006E-2</v>
      </c>
      <c r="Q88" s="86">
        <v>6.9000000000000006E-2</v>
      </c>
      <c r="R88" s="86">
        <v>6.9000000000000006E-2</v>
      </c>
      <c r="S88" s="86">
        <v>6.9000000000000006E-2</v>
      </c>
    </row>
    <row r="89" spans="2:19" x14ac:dyDescent="0.25">
      <c r="B89" s="24" t="s">
        <v>78</v>
      </c>
      <c r="C89" s="40" t="s">
        <v>57</v>
      </c>
      <c r="D89" s="40"/>
      <c r="F89" s="16">
        <f>F76+F79+F81+F83+F84+F85+F86+F87</f>
        <v>27850.834999999999</v>
      </c>
      <c r="G89" s="16">
        <f t="shared" ref="G89:S89" si="62">G76+G79+G81+G83+G84+G85+G86+G87</f>
        <v>24720.227999999996</v>
      </c>
      <c r="H89" s="16">
        <f t="shared" si="62"/>
        <v>21055</v>
      </c>
      <c r="I89" s="16">
        <f t="shared" si="62"/>
        <v>21785</v>
      </c>
      <c r="J89" s="16">
        <f t="shared" si="62"/>
        <v>23202.020582654113</v>
      </c>
      <c r="K89" s="16">
        <f t="shared" si="62"/>
        <v>24113.371611786821</v>
      </c>
      <c r="L89" s="16">
        <f t="shared" si="62"/>
        <v>25024.105116485604</v>
      </c>
      <c r="M89" s="16">
        <f t="shared" si="62"/>
        <v>26075.054701994966</v>
      </c>
      <c r="N89" s="16">
        <f t="shared" si="62"/>
        <v>27130.057437094714</v>
      </c>
      <c r="O89" s="16">
        <f t="shared" si="62"/>
        <v>28237.810308949454</v>
      </c>
      <c r="P89" s="16">
        <f t="shared" si="62"/>
        <v>29344.812575995238</v>
      </c>
      <c r="Q89" s="16">
        <f t="shared" si="62"/>
        <v>30622.248365616768</v>
      </c>
      <c r="R89" s="16">
        <f t="shared" si="62"/>
        <v>31904.610783897613</v>
      </c>
      <c r="S89" s="16">
        <f t="shared" si="62"/>
        <v>33251.091323092493</v>
      </c>
    </row>
    <row r="90" spans="2:19" x14ac:dyDescent="0.25">
      <c r="B90" s="22" t="s">
        <v>338</v>
      </c>
      <c r="D90" s="40"/>
      <c r="F90" s="16"/>
      <c r="G90" s="16"/>
      <c r="H90" s="16"/>
      <c r="J90" s="16"/>
      <c r="K90" s="16"/>
      <c r="L90" s="40"/>
      <c r="M90" s="40"/>
      <c r="N90" s="16"/>
      <c r="O90" s="16"/>
      <c r="P90" s="40"/>
      <c r="Q90" s="40"/>
      <c r="R90" s="16"/>
      <c r="S90" s="16"/>
    </row>
    <row r="91" spans="2:19" s="15" customFormat="1" x14ac:dyDescent="0.25">
      <c r="B91" s="22"/>
      <c r="C91" s="40"/>
      <c r="D91" s="40"/>
      <c r="F91" s="16"/>
      <c r="G91" s="16"/>
      <c r="H91" s="16"/>
      <c r="I91" s="10"/>
      <c r="J91" s="16"/>
      <c r="K91" s="16"/>
      <c r="L91" s="40"/>
      <c r="M91" s="40"/>
      <c r="N91" s="16"/>
      <c r="O91" s="16"/>
      <c r="P91" s="40"/>
      <c r="Q91" s="40"/>
      <c r="R91" s="16"/>
      <c r="S91" s="16"/>
    </row>
    <row r="92" spans="2:19" s="15" customFormat="1" x14ac:dyDescent="0.25">
      <c r="B92" s="23" t="s">
        <v>79</v>
      </c>
      <c r="C92" s="10"/>
      <c r="D92" s="10"/>
      <c r="F92" s="10"/>
      <c r="G92" s="10"/>
      <c r="H92" s="10"/>
      <c r="I92" s="10"/>
      <c r="J92" s="34"/>
      <c r="K92" s="34"/>
      <c r="L92" s="10"/>
      <c r="M92" s="10"/>
      <c r="P92" s="10"/>
      <c r="Q92" s="10"/>
    </row>
    <row r="93" spans="2:19" s="15" customFormat="1" x14ac:dyDescent="0.25">
      <c r="B93" s="22" t="s">
        <v>80</v>
      </c>
      <c r="C93" s="10" t="s">
        <v>57</v>
      </c>
      <c r="D93" s="10"/>
      <c r="F93" s="15">
        <v>4659.924</v>
      </c>
      <c r="G93" s="15">
        <v>5321.3310000000001</v>
      </c>
      <c r="H93" s="15">
        <v>5192</v>
      </c>
      <c r="I93" s="15">
        <v>5328</v>
      </c>
      <c r="J93" s="15">
        <f>I93-(J35*(I93/(I93+I95)))+-J194-(J196*(I93/(I93+I95)))</f>
        <v>3668.6299836592698</v>
      </c>
      <c r="K93" s="15">
        <f t="shared" ref="K93:S93" si="63">J93-(K35*(J93/(J93+J95)))+-K194-(K196*(J93/(J93+J95)))</f>
        <v>-2708.5001303113941</v>
      </c>
      <c r="L93" s="15">
        <f t="shared" si="63"/>
        <v>-9994.9372951644182</v>
      </c>
      <c r="M93" s="15">
        <f t="shared" si="63"/>
        <v>-18289.287412510464</v>
      </c>
      <c r="N93" s="15">
        <f t="shared" si="63"/>
        <v>-27699.86932845672</v>
      </c>
      <c r="O93" s="15">
        <f t="shared" si="63"/>
        <v>-38345.630919279152</v>
      </c>
      <c r="P93" s="15">
        <f t="shared" si="63"/>
        <v>-50357.149720838665</v>
      </c>
      <c r="Q93" s="15">
        <f t="shared" si="63"/>
        <v>-63877.72581547976</v>
      </c>
      <c r="R93" s="15">
        <f t="shared" si="63"/>
        <v>-79064.575389626829</v>
      </c>
      <c r="S93" s="15">
        <f t="shared" si="63"/>
        <v>-96090.134137984831</v>
      </c>
    </row>
    <row r="94" spans="2:19" s="15" customFormat="1" x14ac:dyDescent="0.25">
      <c r="B94" s="22" t="s">
        <v>260</v>
      </c>
      <c r="C94" s="10" t="s">
        <v>57</v>
      </c>
      <c r="D94" s="10"/>
      <c r="F94" s="15">
        <v>332.14400000000001</v>
      </c>
      <c r="G94" s="15">
        <v>350.00599999999997</v>
      </c>
      <c r="H94" s="15">
        <v>245</v>
      </c>
      <c r="I94" s="15">
        <v>318</v>
      </c>
      <c r="J94" s="34">
        <f>J123*J13</f>
        <v>767.97315000000003</v>
      </c>
      <c r="K94" s="34">
        <f t="shared" ref="K94:S94" si="64">K123*K13</f>
        <v>806.37180750000005</v>
      </c>
      <c r="L94" s="34">
        <f t="shared" si="64"/>
        <v>846.69039787500003</v>
      </c>
      <c r="M94" s="34">
        <f t="shared" si="64"/>
        <v>889.02491776875013</v>
      </c>
      <c r="N94" s="34">
        <f t="shared" si="64"/>
        <v>933.47616365718761</v>
      </c>
      <c r="O94" s="34">
        <f t="shared" si="64"/>
        <v>980.14997184004699</v>
      </c>
      <c r="P94" s="34">
        <f t="shared" si="64"/>
        <v>1029.1574704320494</v>
      </c>
      <c r="Q94" s="34">
        <f t="shared" si="64"/>
        <v>1080.6153439536517</v>
      </c>
      <c r="R94" s="34">
        <f t="shared" si="64"/>
        <v>1134.6461111513345</v>
      </c>
      <c r="S94" s="34">
        <f t="shared" si="64"/>
        <v>1191.3784167089011</v>
      </c>
    </row>
    <row r="95" spans="2:19" s="15" customFormat="1" x14ac:dyDescent="0.25">
      <c r="B95" s="22" t="s">
        <v>81</v>
      </c>
      <c r="C95" s="10" t="s">
        <v>57</v>
      </c>
      <c r="D95" s="10"/>
      <c r="F95" s="15">
        <f>F96+F97+F98</f>
        <v>291.27799999999996</v>
      </c>
      <c r="G95" s="15">
        <f t="shared" ref="G95:I95" si="65">G96+G97+G98</f>
        <v>5558.6500000000005</v>
      </c>
      <c r="H95" s="15">
        <f t="shared" si="65"/>
        <v>10828</v>
      </c>
      <c r="I95" s="15">
        <f t="shared" si="65"/>
        <v>13643</v>
      </c>
      <c r="J95" s="34"/>
      <c r="K95" s="34"/>
      <c r="L95" s="10"/>
      <c r="M95" s="10"/>
      <c r="N95" s="34"/>
      <c r="O95" s="34"/>
      <c r="P95" s="10"/>
      <c r="Q95" s="10"/>
      <c r="R95" s="34"/>
      <c r="S95" s="34"/>
    </row>
    <row r="96" spans="2:19" s="15" customFormat="1" ht="14.4" outlineLevel="1" x14ac:dyDescent="0.3">
      <c r="B96" s="37" t="s">
        <v>86</v>
      </c>
      <c r="C96" s="10" t="s">
        <v>57</v>
      </c>
      <c r="D96" s="10"/>
      <c r="F96" s="15">
        <v>289.75599999999997</v>
      </c>
      <c r="G96" s="15">
        <v>137.898</v>
      </c>
      <c r="H96" s="15">
        <v>0</v>
      </c>
      <c r="I96" s="15">
        <v>0</v>
      </c>
      <c r="J96" s="34"/>
      <c r="K96" s="34"/>
      <c r="L96" s="10"/>
      <c r="M96" s="10"/>
      <c r="N96" s="34"/>
      <c r="O96" s="34"/>
      <c r="P96" s="10"/>
      <c r="Q96" s="10"/>
      <c r="R96" s="34"/>
      <c r="S96" s="34"/>
    </row>
    <row r="97" spans="2:19" s="15" customFormat="1" ht="15" customHeight="1" outlineLevel="1" x14ac:dyDescent="0.3">
      <c r="B97" s="37" t="s">
        <v>87</v>
      </c>
      <c r="C97" s="10" t="s">
        <v>57</v>
      </c>
      <c r="D97" s="10"/>
      <c r="F97" s="15">
        <v>0</v>
      </c>
      <c r="G97" s="15">
        <v>0</v>
      </c>
      <c r="H97" s="15">
        <v>0</v>
      </c>
      <c r="I97" s="15">
        <v>0</v>
      </c>
      <c r="J97" s="34"/>
      <c r="K97" s="34"/>
      <c r="L97" s="10"/>
      <c r="M97" s="10"/>
      <c r="N97" s="34"/>
      <c r="O97" s="34"/>
      <c r="P97" s="10"/>
      <c r="Q97" s="10"/>
      <c r="R97" s="34"/>
      <c r="S97" s="34"/>
    </row>
    <row r="98" spans="2:19" s="15" customFormat="1" ht="14.4" outlineLevel="1" x14ac:dyDescent="0.3">
      <c r="B98" s="37" t="s">
        <v>88</v>
      </c>
      <c r="C98" s="10" t="s">
        <v>57</v>
      </c>
      <c r="D98" s="10"/>
      <c r="F98" s="15">
        <v>1.522</v>
      </c>
      <c r="G98" s="15">
        <v>5420.7520000000004</v>
      </c>
      <c r="H98" s="15">
        <v>10828</v>
      </c>
      <c r="I98" s="15">
        <v>13643</v>
      </c>
      <c r="J98" s="34"/>
      <c r="K98" s="34"/>
      <c r="L98" s="10"/>
      <c r="M98" s="10"/>
      <c r="N98" s="34"/>
      <c r="O98" s="34"/>
      <c r="P98" s="10"/>
      <c r="Q98" s="10"/>
      <c r="R98" s="34"/>
      <c r="S98" s="34"/>
    </row>
    <row r="99" spans="2:19" s="15" customFormat="1" x14ac:dyDescent="0.25">
      <c r="B99" s="15" t="s">
        <v>272</v>
      </c>
      <c r="C99" s="10" t="s">
        <v>57</v>
      </c>
      <c r="D99" s="10"/>
      <c r="F99" s="15">
        <v>2.5030000000000001</v>
      </c>
      <c r="G99" s="15">
        <v>0</v>
      </c>
      <c r="H99" s="15">
        <v>0</v>
      </c>
      <c r="I99" s="15">
        <v>0</v>
      </c>
      <c r="J99" s="34"/>
      <c r="K99" s="34"/>
      <c r="L99" s="10"/>
      <c r="M99" s="10"/>
      <c r="N99" s="34"/>
      <c r="O99" s="34"/>
      <c r="P99" s="10"/>
      <c r="Q99" s="10"/>
      <c r="R99" s="34"/>
      <c r="S99" s="34"/>
    </row>
    <row r="100" spans="2:19" s="15" customFormat="1" x14ac:dyDescent="0.25">
      <c r="B100" s="22" t="s">
        <v>82</v>
      </c>
      <c r="C100" s="10" t="s">
        <v>57</v>
      </c>
      <c r="D100" s="10"/>
      <c r="F100" s="15">
        <v>0</v>
      </c>
      <c r="G100" s="15">
        <v>0</v>
      </c>
      <c r="H100" s="15">
        <v>7</v>
      </c>
      <c r="I100" s="15">
        <v>14</v>
      </c>
      <c r="J100" s="34"/>
      <c r="K100" s="34"/>
      <c r="L100" s="10"/>
      <c r="M100" s="10"/>
      <c r="N100" s="34"/>
      <c r="O100" s="34"/>
      <c r="P100" s="10"/>
      <c r="Q100" s="10"/>
      <c r="R100" s="34"/>
      <c r="S100" s="34"/>
    </row>
    <row r="101" spans="2:19" s="15" customFormat="1" x14ac:dyDescent="0.25">
      <c r="B101" s="22" t="s">
        <v>83</v>
      </c>
      <c r="C101" s="10" t="s">
        <v>57</v>
      </c>
      <c r="D101" s="10"/>
      <c r="F101" s="15">
        <v>0</v>
      </c>
      <c r="G101" s="15">
        <v>39200</v>
      </c>
      <c r="H101" s="15">
        <v>78400</v>
      </c>
      <c r="I101" s="15">
        <v>79305</v>
      </c>
      <c r="J101" s="19"/>
      <c r="K101" s="19"/>
      <c r="L101" s="10"/>
      <c r="M101" s="10"/>
      <c r="N101" s="34"/>
      <c r="O101" s="34"/>
      <c r="P101" s="10"/>
      <c r="Q101" s="10"/>
      <c r="R101" s="34"/>
      <c r="S101" s="34"/>
    </row>
    <row r="102" spans="2:19" s="15" customFormat="1" x14ac:dyDescent="0.25">
      <c r="B102" s="22" t="s">
        <v>42</v>
      </c>
      <c r="C102" s="10" t="s">
        <v>57</v>
      </c>
      <c r="D102" s="10"/>
      <c r="F102" s="15">
        <v>0</v>
      </c>
      <c r="G102" s="15">
        <v>0</v>
      </c>
      <c r="H102" s="15">
        <v>0</v>
      </c>
      <c r="I102" s="15">
        <v>0</v>
      </c>
      <c r="J102" s="19"/>
      <c r="K102" s="19"/>
      <c r="L102" s="10"/>
      <c r="M102" s="10"/>
      <c r="N102" s="34"/>
      <c r="O102" s="34"/>
      <c r="P102" s="10"/>
      <c r="Q102" s="10"/>
      <c r="R102" s="34"/>
      <c r="S102" s="34"/>
    </row>
    <row r="103" spans="2:19" s="15" customFormat="1" ht="15" x14ac:dyDescent="0.25">
      <c r="B103" s="108" t="s">
        <v>334</v>
      </c>
      <c r="C103" s="10" t="s">
        <v>57</v>
      </c>
      <c r="D103" s="10"/>
      <c r="F103" s="15">
        <v>0</v>
      </c>
      <c r="G103" s="15">
        <v>0</v>
      </c>
      <c r="H103" s="15">
        <v>0</v>
      </c>
      <c r="I103" s="15">
        <v>2943</v>
      </c>
      <c r="J103" s="19"/>
      <c r="K103" s="19"/>
      <c r="L103" s="10"/>
      <c r="M103" s="10"/>
      <c r="N103" s="34"/>
      <c r="O103" s="34"/>
      <c r="P103" s="10"/>
      <c r="Q103" s="10"/>
      <c r="R103" s="34"/>
      <c r="S103" s="34"/>
    </row>
    <row r="104" spans="2:19" s="15" customFormat="1" x14ac:dyDescent="0.25">
      <c r="B104" s="22" t="s">
        <v>261</v>
      </c>
      <c r="C104" s="10" t="s">
        <v>57</v>
      </c>
      <c r="D104" s="10"/>
      <c r="F104" s="15">
        <v>164.91200000000001</v>
      </c>
      <c r="G104" s="15">
        <v>91.021999999999991</v>
      </c>
      <c r="H104" s="15">
        <v>82</v>
      </c>
      <c r="I104" s="15">
        <v>84</v>
      </c>
      <c r="J104" s="19"/>
      <c r="K104" s="19"/>
      <c r="L104" s="10"/>
      <c r="M104" s="10"/>
      <c r="N104" s="34"/>
      <c r="O104" s="34"/>
      <c r="P104" s="10"/>
      <c r="Q104" s="10"/>
      <c r="R104" s="34"/>
      <c r="S104" s="34"/>
    </row>
    <row r="105" spans="2:19" s="15" customFormat="1" x14ac:dyDescent="0.25">
      <c r="B105" s="22" t="s">
        <v>84</v>
      </c>
      <c r="C105" s="10" t="s">
        <v>57</v>
      </c>
      <c r="D105" s="10"/>
      <c r="F105" s="15">
        <v>818.05</v>
      </c>
      <c r="G105" s="15">
        <v>1812.0139999999999</v>
      </c>
      <c r="H105" s="15">
        <v>258</v>
      </c>
      <c r="I105" s="15">
        <v>590</v>
      </c>
      <c r="J105" s="19"/>
      <c r="K105" s="19"/>
      <c r="L105" s="10"/>
      <c r="M105" s="10"/>
      <c r="N105" s="34"/>
      <c r="O105" s="34"/>
      <c r="P105" s="10"/>
      <c r="Q105" s="10"/>
      <c r="R105" s="34"/>
      <c r="S105" s="34"/>
    </row>
    <row r="106" spans="2:19" s="15" customFormat="1" x14ac:dyDescent="0.25">
      <c r="B106" s="22" t="s">
        <v>335</v>
      </c>
      <c r="C106" s="10"/>
      <c r="D106" s="10"/>
      <c r="I106" s="15">
        <v>127</v>
      </c>
      <c r="J106" s="19"/>
      <c r="K106" s="19"/>
      <c r="L106" s="10"/>
      <c r="M106" s="10"/>
      <c r="N106" s="34"/>
      <c r="O106" s="34"/>
      <c r="P106" s="10"/>
      <c r="Q106" s="10"/>
      <c r="R106" s="34"/>
      <c r="S106" s="34"/>
    </row>
    <row r="107" spans="2:19" x14ac:dyDescent="0.25">
      <c r="B107" s="24" t="s">
        <v>85</v>
      </c>
      <c r="C107" s="40" t="s">
        <v>57</v>
      </c>
      <c r="D107" s="40"/>
      <c r="F107" s="16">
        <f t="shared" ref="F107:H107" si="66">F93+F94+F95+F99+F100+F101+F102+F103+F104+F105+F106</f>
        <v>6268.8110000000006</v>
      </c>
      <c r="G107" s="16">
        <f t="shared" si="66"/>
        <v>52333.023000000001</v>
      </c>
      <c r="H107" s="16">
        <f t="shared" si="66"/>
        <v>95012</v>
      </c>
      <c r="I107" s="16">
        <f>I93+I94+I95+I99+I100+I101+I102+I103+I104+I105+I106</f>
        <v>102352</v>
      </c>
      <c r="J107" s="16"/>
      <c r="K107" s="16"/>
      <c r="L107" s="40"/>
      <c r="M107" s="40"/>
      <c r="N107" s="16"/>
      <c r="O107" s="16"/>
      <c r="P107" s="40"/>
      <c r="Q107" s="40"/>
      <c r="R107" s="16"/>
      <c r="S107" s="16"/>
    </row>
    <row r="108" spans="2:19" s="40" customFormat="1" x14ac:dyDescent="0.25">
      <c r="I108" s="16"/>
    </row>
    <row r="109" spans="2:19" x14ac:dyDescent="0.25">
      <c r="J109" s="15"/>
      <c r="K109" s="15"/>
      <c r="N109" s="15"/>
      <c r="O109" s="15"/>
      <c r="R109" s="15"/>
      <c r="S109" s="15"/>
    </row>
    <row r="110" spans="2:19" x14ac:dyDescent="0.25">
      <c r="B110" s="23" t="s">
        <v>215</v>
      </c>
      <c r="C110" s="40" t="s">
        <v>57</v>
      </c>
      <c r="D110" s="40"/>
      <c r="F110" s="16">
        <f>F89+F107</f>
        <v>34119.646000000001</v>
      </c>
      <c r="G110" s="16">
        <f>G89+G107</f>
        <v>77053.250999999989</v>
      </c>
      <c r="H110" s="16">
        <f>H89+H107</f>
        <v>116067</v>
      </c>
      <c r="I110" s="16">
        <f>I89+I107</f>
        <v>124137</v>
      </c>
      <c r="J110" s="16"/>
      <c r="K110" s="16"/>
      <c r="L110" s="40"/>
      <c r="M110" s="40"/>
      <c r="N110" s="16"/>
      <c r="O110" s="16"/>
      <c r="P110" s="40"/>
      <c r="Q110" s="40"/>
      <c r="R110" s="16"/>
      <c r="S110" s="16"/>
    </row>
    <row r="111" spans="2:19" x14ac:dyDescent="0.25">
      <c r="B111" s="5"/>
      <c r="J111" s="15"/>
      <c r="K111" s="15"/>
      <c r="N111" s="15"/>
      <c r="O111" s="15"/>
      <c r="R111" s="15"/>
      <c r="S111" s="15"/>
    </row>
    <row r="112" spans="2:19" x14ac:dyDescent="0.25">
      <c r="B112" s="23" t="s">
        <v>216</v>
      </c>
      <c r="J112" s="15"/>
      <c r="K112" s="15"/>
      <c r="N112" s="15"/>
      <c r="O112" s="15"/>
      <c r="R112" s="15"/>
      <c r="S112" s="15"/>
    </row>
    <row r="113" spans="2:19" x14ac:dyDescent="0.25">
      <c r="B113" s="5" t="s">
        <v>217</v>
      </c>
      <c r="C113" s="10" t="s">
        <v>57</v>
      </c>
      <c r="F113" s="15">
        <v>4082.5969999999998</v>
      </c>
      <c r="G113" s="15">
        <v>4055.5720000000001</v>
      </c>
      <c r="H113" s="15">
        <v>6720</v>
      </c>
      <c r="I113" s="15">
        <v>3350</v>
      </c>
      <c r="J113" s="19"/>
      <c r="K113" s="19"/>
      <c r="N113" s="34"/>
      <c r="O113" s="34"/>
      <c r="R113" s="34"/>
      <c r="S113" s="34"/>
    </row>
    <row r="114" spans="2:19" x14ac:dyDescent="0.25">
      <c r="B114" s="5" t="s">
        <v>265</v>
      </c>
      <c r="C114" s="10" t="s">
        <v>57</v>
      </c>
      <c r="F114" s="15">
        <v>36.960999999999999</v>
      </c>
      <c r="G114" s="15">
        <v>29.393000000000001</v>
      </c>
      <c r="H114" s="15">
        <v>28</v>
      </c>
      <c r="I114" s="15">
        <v>37</v>
      </c>
      <c r="J114" s="19"/>
      <c r="K114" s="19"/>
      <c r="N114" s="34"/>
      <c r="O114" s="34"/>
      <c r="R114" s="34"/>
      <c r="S114" s="34"/>
    </row>
    <row r="115" spans="2:19" x14ac:dyDescent="0.25">
      <c r="B115" s="5" t="s">
        <v>218</v>
      </c>
      <c r="C115" s="10" t="s">
        <v>57</v>
      </c>
      <c r="F115" s="15">
        <v>18011.004000000001</v>
      </c>
      <c r="G115" s="15">
        <v>13425.957</v>
      </c>
      <c r="H115" s="15">
        <v>5583</v>
      </c>
      <c r="I115" s="15">
        <v>6924</v>
      </c>
      <c r="J115" s="19"/>
      <c r="K115" s="19"/>
      <c r="N115" s="34"/>
      <c r="O115" s="34"/>
      <c r="R115" s="34"/>
      <c r="S115" s="34"/>
    </row>
    <row r="116" spans="2:19" ht="14.4" x14ac:dyDescent="0.3">
      <c r="B116" s="6" t="s">
        <v>219</v>
      </c>
      <c r="C116" s="18" t="s">
        <v>19</v>
      </c>
      <c r="D116" s="18"/>
      <c r="F116" s="26">
        <f>IFERROR(F115/F17*F9,"na")</f>
        <v>742.87708319208093</v>
      </c>
      <c r="G116" s="26">
        <f t="shared" ref="G116:I116" si="67">IFERROR(G115/G17*G9,"na")</f>
        <v>445.41667924013814</v>
      </c>
      <c r="H116" s="26">
        <f t="shared" si="67"/>
        <v>197.3324963785611</v>
      </c>
      <c r="I116" s="26">
        <f t="shared" si="67"/>
        <v>213.36091177712117</v>
      </c>
      <c r="J116" s="26"/>
      <c r="K116" s="26"/>
      <c r="L116" s="18"/>
      <c r="M116" s="18"/>
      <c r="N116" s="26"/>
      <c r="O116" s="26"/>
      <c r="P116" s="18"/>
      <c r="Q116" s="18"/>
      <c r="R116" s="26"/>
      <c r="S116" s="26"/>
    </row>
    <row r="117" spans="2:19" ht="14.4" outlineLevel="1" x14ac:dyDescent="0.25">
      <c r="B117" s="6" t="s">
        <v>262</v>
      </c>
      <c r="C117" s="10" t="s">
        <v>57</v>
      </c>
      <c r="F117" s="15">
        <v>19.085000000000001</v>
      </c>
      <c r="G117" s="15">
        <v>58.536999999999999</v>
      </c>
      <c r="H117" s="15">
        <v>371</v>
      </c>
      <c r="I117" s="15">
        <v>614</v>
      </c>
      <c r="J117" s="19"/>
      <c r="K117" s="19"/>
      <c r="N117" s="34"/>
      <c r="O117" s="34"/>
      <c r="R117" s="34"/>
      <c r="S117" s="34"/>
    </row>
    <row r="118" spans="2:19" ht="14.4" outlineLevel="1" x14ac:dyDescent="0.25">
      <c r="B118" s="6" t="s">
        <v>263</v>
      </c>
      <c r="C118" s="10" t="s">
        <v>57</v>
      </c>
      <c r="F118" s="15">
        <v>17991.919000000002</v>
      </c>
      <c r="G118" s="15">
        <v>13367.42</v>
      </c>
      <c r="H118" s="15">
        <v>5212</v>
      </c>
      <c r="I118" s="15">
        <v>6310</v>
      </c>
      <c r="J118" s="19"/>
      <c r="K118" s="19"/>
      <c r="N118" s="34"/>
      <c r="O118" s="34"/>
      <c r="R118" s="34"/>
      <c r="S118" s="34"/>
    </row>
    <row r="119" spans="2:19" x14ac:dyDescent="0.25">
      <c r="B119" s="8" t="s">
        <v>266</v>
      </c>
      <c r="C119" s="10" t="s">
        <v>57</v>
      </c>
      <c r="F119" s="15">
        <v>381.36599999999999</v>
      </c>
      <c r="G119" s="15">
        <v>336.53300000000002</v>
      </c>
      <c r="H119" s="15">
        <v>267</v>
      </c>
      <c r="I119" s="15">
        <v>513</v>
      </c>
      <c r="J119" s="19"/>
      <c r="K119" s="19"/>
      <c r="N119" s="34"/>
      <c r="O119" s="34"/>
      <c r="R119" s="34"/>
      <c r="S119" s="34"/>
    </row>
    <row r="120" spans="2:19" x14ac:dyDescent="0.25">
      <c r="B120" s="8" t="s">
        <v>264</v>
      </c>
      <c r="C120" s="10" t="s">
        <v>57</v>
      </c>
      <c r="F120" s="15">
        <v>129.21700000000001</v>
      </c>
      <c r="G120" s="15">
        <v>70.218999999999994</v>
      </c>
      <c r="H120" s="15">
        <v>0</v>
      </c>
      <c r="I120" s="15">
        <v>0</v>
      </c>
      <c r="J120" s="19"/>
      <c r="K120" s="19"/>
      <c r="N120" s="34"/>
      <c r="O120" s="34"/>
      <c r="R120" s="34"/>
      <c r="S120" s="34"/>
    </row>
    <row r="121" spans="2:19" x14ac:dyDescent="0.25">
      <c r="B121" s="10" t="s">
        <v>267</v>
      </c>
      <c r="C121" s="10" t="s">
        <v>57</v>
      </c>
      <c r="F121" s="15">
        <v>16.469000000000001</v>
      </c>
      <c r="G121" s="15">
        <v>284.529</v>
      </c>
      <c r="H121" s="15">
        <v>563</v>
      </c>
      <c r="I121" s="15">
        <v>808</v>
      </c>
      <c r="J121" s="19"/>
      <c r="K121" s="19"/>
      <c r="N121" s="34"/>
      <c r="O121" s="34"/>
      <c r="R121" s="34"/>
      <c r="S121" s="34"/>
    </row>
    <row r="122" spans="2:19" x14ac:dyDescent="0.25">
      <c r="B122" s="5" t="s">
        <v>220</v>
      </c>
      <c r="C122" s="10" t="s">
        <v>57</v>
      </c>
      <c r="F122" s="15">
        <v>900.7650000000001</v>
      </c>
      <c r="G122" s="15">
        <v>635.35799999999995</v>
      </c>
      <c r="H122" s="15">
        <v>592</v>
      </c>
      <c r="I122" s="15">
        <v>733</v>
      </c>
      <c r="J122" s="19"/>
      <c r="K122" s="19"/>
      <c r="N122" s="34"/>
      <c r="O122" s="34"/>
      <c r="R122" s="34"/>
      <c r="S122" s="34"/>
    </row>
    <row r="123" spans="2:19" ht="14.4" x14ac:dyDescent="0.25">
      <c r="B123" s="94" t="s">
        <v>24</v>
      </c>
      <c r="C123" s="13" t="s">
        <v>58</v>
      </c>
      <c r="D123" s="13"/>
      <c r="F123" s="13">
        <f>IFERROR(F122/F13,"na")</f>
        <v>4.4834254143646411E-2</v>
      </c>
      <c r="G123" s="13">
        <f>IFERROR(G122/G13,"na")</f>
        <v>2.8178020223523149E-2</v>
      </c>
      <c r="H123" s="13">
        <f t="shared" ref="H123:I123" si="68">IFERROR(H122/H13,"na")</f>
        <v>2.5431738121831773E-2</v>
      </c>
      <c r="I123" s="13">
        <f t="shared" si="68"/>
        <v>2.7058953818893276E-2</v>
      </c>
      <c r="J123" s="13">
        <v>2.7E-2</v>
      </c>
      <c r="K123" s="13">
        <v>2.7E-2</v>
      </c>
      <c r="L123" s="13">
        <v>2.7E-2</v>
      </c>
      <c r="M123" s="13">
        <v>2.7E-2</v>
      </c>
      <c r="N123" s="13">
        <v>2.7E-2</v>
      </c>
      <c r="O123" s="13">
        <v>2.7E-2</v>
      </c>
      <c r="P123" s="13">
        <v>2.7E-2</v>
      </c>
      <c r="Q123" s="13">
        <v>2.7E-2</v>
      </c>
      <c r="R123" s="13">
        <v>2.7E-2</v>
      </c>
      <c r="S123" s="13">
        <v>2.7E-2</v>
      </c>
    </row>
    <row r="124" spans="2:19" x14ac:dyDescent="0.25">
      <c r="B124" s="23" t="s">
        <v>221</v>
      </c>
      <c r="C124" s="40" t="s">
        <v>57</v>
      </c>
      <c r="D124" s="40"/>
      <c r="F124" s="16">
        <f>F113+F114+F115+F119+F120+F121+F122</f>
        <v>23558.379000000001</v>
      </c>
      <c r="G124" s="16">
        <f t="shared" ref="G124:I124" si="69">G113+G114+G115+G119+G120+G121+G122</f>
        <v>18837.560999999998</v>
      </c>
      <c r="H124" s="16">
        <f t="shared" si="69"/>
        <v>13753</v>
      </c>
      <c r="I124" s="16">
        <f t="shared" si="69"/>
        <v>12365</v>
      </c>
      <c r="J124" s="16"/>
      <c r="K124" s="16"/>
      <c r="L124" s="40"/>
      <c r="M124" s="40"/>
      <c r="N124" s="16"/>
      <c r="O124" s="16"/>
      <c r="P124" s="40"/>
      <c r="Q124" s="40"/>
      <c r="R124" s="16"/>
      <c r="S124" s="16"/>
    </row>
    <row r="125" spans="2:19" x14ac:dyDescent="0.25">
      <c r="B125" s="5"/>
      <c r="J125" s="15"/>
      <c r="K125" s="15"/>
      <c r="N125" s="15"/>
      <c r="O125" s="15"/>
      <c r="R125" s="15"/>
      <c r="S125" s="15"/>
    </row>
    <row r="126" spans="2:19" x14ac:dyDescent="0.25">
      <c r="B126" s="23" t="s">
        <v>222</v>
      </c>
      <c r="C126" s="40" t="s">
        <v>57</v>
      </c>
      <c r="J126" s="15"/>
      <c r="K126" s="15"/>
      <c r="N126" s="15"/>
      <c r="O126" s="15"/>
      <c r="R126" s="15"/>
      <c r="S126" s="15"/>
    </row>
    <row r="127" spans="2:19" x14ac:dyDescent="0.25">
      <c r="B127" s="5" t="s">
        <v>268</v>
      </c>
      <c r="C127" s="10" t="s">
        <v>57</v>
      </c>
      <c r="F127" s="15">
        <v>1443.748</v>
      </c>
      <c r="G127" s="15">
        <v>1928.116</v>
      </c>
      <c r="H127" s="15">
        <v>0</v>
      </c>
      <c r="I127" s="15">
        <v>0</v>
      </c>
      <c r="J127" s="34"/>
      <c r="K127" s="34"/>
      <c r="N127" s="34"/>
      <c r="O127" s="34"/>
      <c r="R127" s="34"/>
      <c r="S127" s="34"/>
    </row>
    <row r="128" spans="2:19" x14ac:dyDescent="0.25">
      <c r="B128" s="5" t="s">
        <v>269</v>
      </c>
      <c r="C128" s="10" t="s">
        <v>57</v>
      </c>
      <c r="F128" s="15">
        <v>291.29999999999995</v>
      </c>
      <c r="G128" s="15">
        <v>172.86</v>
      </c>
      <c r="H128" s="15">
        <v>59</v>
      </c>
      <c r="I128" s="15">
        <v>37</v>
      </c>
      <c r="J128" s="34"/>
      <c r="K128" s="34"/>
      <c r="N128" s="34"/>
      <c r="O128" s="34"/>
      <c r="R128" s="34"/>
      <c r="S128" s="34"/>
    </row>
    <row r="129" spans="2:19" x14ac:dyDescent="0.25">
      <c r="B129" s="5" t="s">
        <v>223</v>
      </c>
      <c r="C129" s="10" t="s">
        <v>57</v>
      </c>
      <c r="F129" s="15">
        <v>32.328000000000003</v>
      </c>
      <c r="G129" s="15">
        <v>156.62299999999999</v>
      </c>
      <c r="H129" s="15">
        <v>299</v>
      </c>
      <c r="I129" s="15">
        <v>385</v>
      </c>
      <c r="J129" s="34"/>
      <c r="K129" s="34"/>
      <c r="N129" s="34"/>
      <c r="O129" s="34"/>
      <c r="R129" s="34"/>
      <c r="S129" s="34"/>
    </row>
    <row r="130" spans="2:19" x14ac:dyDescent="0.25">
      <c r="B130" s="5" t="s">
        <v>270</v>
      </c>
      <c r="C130" s="10" t="s">
        <v>57</v>
      </c>
      <c r="F130" s="15">
        <v>272.5</v>
      </c>
      <c r="G130" s="15">
        <v>121.327</v>
      </c>
      <c r="H130" s="15">
        <v>0</v>
      </c>
      <c r="I130" s="15">
        <v>0</v>
      </c>
      <c r="J130" s="34"/>
      <c r="K130" s="34"/>
      <c r="N130" s="34"/>
      <c r="O130" s="34"/>
      <c r="R130" s="34"/>
      <c r="S130" s="34"/>
    </row>
    <row r="131" spans="2:19" x14ac:dyDescent="0.25">
      <c r="B131" s="5" t="s">
        <v>336</v>
      </c>
      <c r="C131" s="10" t="s">
        <v>57</v>
      </c>
      <c r="F131" s="15">
        <v>0</v>
      </c>
      <c r="G131" s="15">
        <v>0</v>
      </c>
      <c r="H131" s="15">
        <v>33</v>
      </c>
      <c r="I131" s="15">
        <v>38</v>
      </c>
      <c r="J131" s="34"/>
      <c r="K131" s="34"/>
      <c r="N131" s="34"/>
      <c r="O131" s="34"/>
      <c r="R131" s="34"/>
      <c r="S131" s="34"/>
    </row>
    <row r="132" spans="2:19" x14ac:dyDescent="0.25">
      <c r="B132" s="5" t="s">
        <v>337</v>
      </c>
      <c r="C132" s="10" t="s">
        <v>57</v>
      </c>
      <c r="F132" s="15">
        <v>0</v>
      </c>
      <c r="G132" s="15">
        <v>0</v>
      </c>
      <c r="H132" s="15">
        <v>7</v>
      </c>
      <c r="I132" s="15">
        <v>10</v>
      </c>
      <c r="J132" s="34"/>
      <c r="K132" s="34"/>
      <c r="N132" s="34"/>
      <c r="O132" s="34"/>
      <c r="R132" s="34"/>
      <c r="S132" s="34"/>
    </row>
    <row r="133" spans="2:19" x14ac:dyDescent="0.25">
      <c r="B133" s="23" t="s">
        <v>224</v>
      </c>
      <c r="C133" s="40" t="s">
        <v>57</v>
      </c>
      <c r="D133" s="40"/>
      <c r="F133" s="16">
        <f>F127+F128+F129+F130+F131+F132</f>
        <v>2039.876</v>
      </c>
      <c r="G133" s="16">
        <f t="shared" ref="G133:I133" si="70">G127+G128+G129+G130+G131+G132</f>
        <v>2378.9260000000004</v>
      </c>
      <c r="H133" s="16">
        <f t="shared" si="70"/>
        <v>398</v>
      </c>
      <c r="I133" s="16">
        <f t="shared" si="70"/>
        <v>470</v>
      </c>
      <c r="J133" s="16"/>
      <c r="K133" s="16"/>
      <c r="L133" s="40"/>
      <c r="M133" s="40"/>
      <c r="N133" s="16"/>
      <c r="O133" s="16"/>
      <c r="P133" s="40"/>
      <c r="Q133" s="40"/>
      <c r="R133" s="16"/>
      <c r="S133" s="16"/>
    </row>
    <row r="134" spans="2:19" x14ac:dyDescent="0.25">
      <c r="B134" s="5"/>
      <c r="J134" s="15"/>
      <c r="K134" s="15"/>
      <c r="N134" s="15"/>
      <c r="O134" s="15"/>
      <c r="R134" s="15"/>
      <c r="S134" s="15"/>
    </row>
    <row r="135" spans="2:19" x14ac:dyDescent="0.25">
      <c r="B135" s="23" t="s">
        <v>225</v>
      </c>
      <c r="C135" s="10" t="s">
        <v>57</v>
      </c>
      <c r="J135" s="15"/>
      <c r="K135" s="15"/>
      <c r="N135" s="15"/>
      <c r="O135" s="15"/>
      <c r="R135" s="15"/>
      <c r="S135" s="15"/>
    </row>
    <row r="136" spans="2:19" x14ac:dyDescent="0.25">
      <c r="B136" s="5" t="s">
        <v>226</v>
      </c>
      <c r="C136" s="10" t="s">
        <v>57</v>
      </c>
      <c r="F136" s="15">
        <v>999.93499999999995</v>
      </c>
      <c r="G136" s="15">
        <v>922.14499999999998</v>
      </c>
      <c r="H136" s="15">
        <v>1272</v>
      </c>
      <c r="I136" s="15">
        <v>1272</v>
      </c>
      <c r="J136" s="34"/>
      <c r="K136" s="34"/>
      <c r="N136" s="34"/>
      <c r="O136" s="34"/>
      <c r="R136" s="34"/>
      <c r="S136" s="34"/>
    </row>
    <row r="137" spans="2:19" x14ac:dyDescent="0.25">
      <c r="B137" s="5" t="s">
        <v>227</v>
      </c>
      <c r="C137" s="10" t="s">
        <v>57</v>
      </c>
      <c r="F137" s="15">
        <v>7521.4569999999994</v>
      </c>
      <c r="G137" s="15">
        <v>56488.618000000002</v>
      </c>
      <c r="H137" s="15">
        <v>104373</v>
      </c>
      <c r="I137" s="15">
        <v>110387</v>
      </c>
      <c r="J137" s="34"/>
      <c r="K137" s="34"/>
      <c r="N137" s="34"/>
      <c r="O137" s="34"/>
      <c r="R137" s="34"/>
      <c r="S137" s="34"/>
    </row>
    <row r="138" spans="2:19" x14ac:dyDescent="0.25">
      <c r="B138" s="5" t="s">
        <v>205</v>
      </c>
      <c r="C138" s="10" t="s">
        <v>57</v>
      </c>
      <c r="F138" s="15">
        <v>0</v>
      </c>
      <c r="G138" s="15">
        <v>0</v>
      </c>
      <c r="H138" s="15">
        <v>0</v>
      </c>
      <c r="I138" s="15">
        <v>0</v>
      </c>
      <c r="J138" s="34"/>
      <c r="K138" s="34"/>
      <c r="N138" s="34"/>
      <c r="O138" s="34"/>
      <c r="R138" s="34"/>
      <c r="S138" s="34"/>
    </row>
    <row r="139" spans="2:19" x14ac:dyDescent="0.25">
      <c r="B139" s="23" t="s">
        <v>228</v>
      </c>
      <c r="C139" s="10" t="s">
        <v>57</v>
      </c>
      <c r="D139" s="40"/>
      <c r="F139" s="16">
        <f>F136+F137+F138</f>
        <v>8521.3919999999998</v>
      </c>
      <c r="G139" s="16">
        <f t="shared" ref="G139:I139" si="71">G136+G137+G138</f>
        <v>57410.762999999999</v>
      </c>
      <c r="H139" s="16">
        <f t="shared" si="71"/>
        <v>105645</v>
      </c>
      <c r="I139" s="16">
        <f t="shared" si="71"/>
        <v>111659</v>
      </c>
      <c r="J139" s="16"/>
      <c r="K139" s="16"/>
      <c r="L139" s="40"/>
      <c r="M139" s="40"/>
      <c r="N139" s="16"/>
      <c r="O139" s="16"/>
      <c r="P139" s="40"/>
      <c r="Q139" s="40"/>
      <c r="R139" s="16"/>
      <c r="S139" s="16"/>
    </row>
    <row r="140" spans="2:19" x14ac:dyDescent="0.25">
      <c r="B140" s="5"/>
      <c r="J140" s="15"/>
      <c r="K140" s="15"/>
      <c r="N140" s="15"/>
      <c r="O140" s="15"/>
      <c r="R140" s="15"/>
      <c r="S140" s="15"/>
    </row>
    <row r="141" spans="2:19" x14ac:dyDescent="0.25">
      <c r="B141" s="23" t="s">
        <v>229</v>
      </c>
      <c r="C141" s="40" t="s">
        <v>57</v>
      </c>
      <c r="D141" s="40"/>
      <c r="F141" s="16">
        <f>F124+F133+F139</f>
        <v>34119.646999999997</v>
      </c>
      <c r="G141" s="16">
        <f t="shared" ref="G141:I141" si="72">G124+G133+G139</f>
        <v>78627.25</v>
      </c>
      <c r="H141" s="16">
        <f t="shared" si="72"/>
        <v>119796</v>
      </c>
      <c r="I141" s="16">
        <f t="shared" si="72"/>
        <v>124494</v>
      </c>
      <c r="J141" s="16"/>
      <c r="K141" s="16"/>
      <c r="L141" s="40"/>
      <c r="M141" s="40"/>
      <c r="N141" s="16"/>
      <c r="O141" s="16"/>
      <c r="P141" s="40"/>
      <c r="Q141" s="40"/>
      <c r="R141" s="16"/>
      <c r="S141" s="16"/>
    </row>
    <row r="142" spans="2:19" x14ac:dyDescent="0.25">
      <c r="B142" s="5"/>
      <c r="J142" s="15"/>
      <c r="K142" s="15"/>
      <c r="N142" s="15"/>
      <c r="O142" s="15"/>
      <c r="R142" s="15"/>
      <c r="S142" s="15"/>
    </row>
    <row r="143" spans="2:19" ht="14.4" x14ac:dyDescent="0.25">
      <c r="B143" s="9" t="s">
        <v>230</v>
      </c>
      <c r="C143" s="10" t="s">
        <v>57</v>
      </c>
      <c r="F143" s="15">
        <f>F110-F141</f>
        <v>-9.9999999656574801E-4</v>
      </c>
      <c r="G143" s="15">
        <f t="shared" ref="G143:I143" si="73">G110-G141</f>
        <v>-1573.9990000000107</v>
      </c>
      <c r="H143" s="15">
        <f t="shared" si="73"/>
        <v>-3729</v>
      </c>
      <c r="I143" s="15">
        <f t="shared" si="73"/>
        <v>-357</v>
      </c>
      <c r="J143" s="15"/>
      <c r="K143" s="15"/>
      <c r="N143" s="15"/>
      <c r="O143" s="15"/>
      <c r="R143" s="15"/>
      <c r="S143" s="15"/>
    </row>
    <row r="144" spans="2:19" s="5" customFormat="1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6" spans="2:24" x14ac:dyDescent="0.25">
      <c r="B146" s="178" t="s">
        <v>231</v>
      </c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</row>
    <row r="147" spans="2:24" x14ac:dyDescent="0.25">
      <c r="T147" s="15"/>
      <c r="U147" s="15"/>
      <c r="V147" s="15"/>
      <c r="W147" s="15"/>
      <c r="X147" s="15">
        <f t="shared" ref="X147" si="74">X56</f>
        <v>0</v>
      </c>
    </row>
    <row r="148" spans="2:24" x14ac:dyDescent="0.25">
      <c r="B148" s="23" t="s">
        <v>232</v>
      </c>
    </row>
    <row r="149" spans="2:24" x14ac:dyDescent="0.25">
      <c r="B149" s="5" t="s">
        <v>233</v>
      </c>
      <c r="C149" s="10" t="s">
        <v>57</v>
      </c>
    </row>
    <row r="150" spans="2:24" x14ac:dyDescent="0.25">
      <c r="B150" s="5" t="s">
        <v>234</v>
      </c>
      <c r="C150" s="10" t="s">
        <v>57</v>
      </c>
    </row>
    <row r="151" spans="2:24" x14ac:dyDescent="0.25">
      <c r="B151" s="5" t="s">
        <v>72</v>
      </c>
      <c r="C151" s="10" t="s">
        <v>57</v>
      </c>
    </row>
    <row r="152" spans="2:24" x14ac:dyDescent="0.25">
      <c r="B152" s="5" t="s">
        <v>74</v>
      </c>
      <c r="C152" s="10" t="s">
        <v>57</v>
      </c>
    </row>
    <row r="153" spans="2:24" x14ac:dyDescent="0.25">
      <c r="B153" s="5" t="s">
        <v>218</v>
      </c>
      <c r="C153" s="10" t="s">
        <v>57</v>
      </c>
    </row>
    <row r="154" spans="2:24" x14ac:dyDescent="0.25">
      <c r="B154" s="5" t="s">
        <v>77</v>
      </c>
      <c r="C154" s="10" t="s">
        <v>57</v>
      </c>
      <c r="T154" s="15"/>
    </row>
    <row r="155" spans="2:24" outlineLevel="1" x14ac:dyDescent="0.25">
      <c r="B155" s="107" t="s">
        <v>331</v>
      </c>
      <c r="C155" s="10" t="s">
        <v>57</v>
      </c>
    </row>
    <row r="156" spans="2:24" outlineLevel="1" x14ac:dyDescent="0.25">
      <c r="B156" s="107" t="s">
        <v>332</v>
      </c>
      <c r="C156" s="10" t="s">
        <v>57</v>
      </c>
    </row>
    <row r="157" spans="2:24" ht="14.4" outlineLevel="1" x14ac:dyDescent="0.25">
      <c r="B157" s="6" t="s">
        <v>271</v>
      </c>
      <c r="C157" s="10" t="s">
        <v>57</v>
      </c>
    </row>
    <row r="158" spans="2:24" ht="14.4" outlineLevel="1" x14ac:dyDescent="0.25">
      <c r="B158" s="6" t="s">
        <v>284</v>
      </c>
      <c r="C158" s="10" t="s">
        <v>57</v>
      </c>
    </row>
    <row r="159" spans="2:24" x14ac:dyDescent="0.25">
      <c r="B159" s="5" t="s">
        <v>220</v>
      </c>
      <c r="C159" s="10" t="s">
        <v>57</v>
      </c>
    </row>
    <row r="160" spans="2:24" ht="14.4" x14ac:dyDescent="0.25">
      <c r="B160" s="6" t="s">
        <v>223</v>
      </c>
      <c r="C160" s="10" t="s">
        <v>57</v>
      </c>
    </row>
    <row r="161" spans="2:19" ht="14.4" x14ac:dyDescent="0.25">
      <c r="B161" s="6" t="s">
        <v>316</v>
      </c>
      <c r="C161" s="10" t="s">
        <v>57</v>
      </c>
    </row>
    <row r="162" spans="2:19" x14ac:dyDescent="0.25">
      <c r="B162" s="5" t="s">
        <v>235</v>
      </c>
      <c r="C162" s="10" t="s">
        <v>57</v>
      </c>
    </row>
    <row r="163" spans="2:19" ht="14.4" outlineLevel="1" x14ac:dyDescent="0.3">
      <c r="B163" s="101" t="s">
        <v>317</v>
      </c>
      <c r="C163" s="10" t="s">
        <v>57</v>
      </c>
    </row>
    <row r="164" spans="2:19" ht="14.4" outlineLevel="1" x14ac:dyDescent="0.3">
      <c r="B164" s="101" t="s">
        <v>318</v>
      </c>
      <c r="C164" s="10" t="s">
        <v>57</v>
      </c>
    </row>
    <row r="165" spans="2:19" ht="14.4" outlineLevel="1" x14ac:dyDescent="0.3">
      <c r="B165" s="101" t="s">
        <v>319</v>
      </c>
      <c r="C165" s="10" t="s">
        <v>57</v>
      </c>
    </row>
    <row r="166" spans="2:19" ht="14.4" outlineLevel="1" x14ac:dyDescent="0.3">
      <c r="B166" s="101" t="s">
        <v>320</v>
      </c>
      <c r="C166" s="10" t="s">
        <v>57</v>
      </c>
    </row>
    <row r="167" spans="2:19" ht="14.4" outlineLevel="1" x14ac:dyDescent="0.3">
      <c r="B167" s="101" t="s">
        <v>299</v>
      </c>
      <c r="C167" s="10" t="s">
        <v>57</v>
      </c>
    </row>
    <row r="168" spans="2:19" ht="14.4" outlineLevel="1" x14ac:dyDescent="0.3">
      <c r="B168" s="101" t="s">
        <v>321</v>
      </c>
      <c r="C168" s="10" t="s">
        <v>57</v>
      </c>
    </row>
    <row r="169" spans="2:19" ht="14.4" outlineLevel="1" x14ac:dyDescent="0.3">
      <c r="B169" s="101" t="s">
        <v>322</v>
      </c>
      <c r="C169" s="10" t="s">
        <v>57</v>
      </c>
    </row>
    <row r="170" spans="2:19" ht="14.4" outlineLevel="1" x14ac:dyDescent="0.3">
      <c r="B170" s="101" t="s">
        <v>323</v>
      </c>
      <c r="C170" s="10" t="s">
        <v>57</v>
      </c>
    </row>
    <row r="171" spans="2:19" ht="14.4" outlineLevel="1" x14ac:dyDescent="0.3">
      <c r="B171" s="101" t="s">
        <v>324</v>
      </c>
      <c r="C171" s="10" t="s">
        <v>57</v>
      </c>
    </row>
    <row r="172" spans="2:19" ht="14.4" outlineLevel="1" x14ac:dyDescent="0.3">
      <c r="B172" s="101" t="s">
        <v>325</v>
      </c>
      <c r="C172" s="10" t="s">
        <v>57</v>
      </c>
    </row>
    <row r="173" spans="2:19" ht="14.4" outlineLevel="1" x14ac:dyDescent="0.3">
      <c r="B173" s="101" t="s">
        <v>235</v>
      </c>
      <c r="C173" s="10" t="s">
        <v>57</v>
      </c>
    </row>
    <row r="174" spans="2:19" x14ac:dyDescent="0.25">
      <c r="B174" s="23" t="s">
        <v>236</v>
      </c>
      <c r="C174" s="10" t="s">
        <v>57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</row>
    <row r="175" spans="2:19" x14ac:dyDescent="0.25">
      <c r="B175" s="5"/>
    </row>
    <row r="176" spans="2:19" x14ac:dyDescent="0.25">
      <c r="B176" s="23" t="s">
        <v>237</v>
      </c>
      <c r="C176" s="10" t="s">
        <v>57</v>
      </c>
    </row>
    <row r="177" spans="2:22" x14ac:dyDescent="0.25">
      <c r="B177" s="5" t="s">
        <v>238</v>
      </c>
      <c r="C177" s="10" t="s">
        <v>57</v>
      </c>
      <c r="T177" s="16"/>
      <c r="U177" s="16"/>
      <c r="V177" s="16"/>
    </row>
    <row r="178" spans="2:22" ht="14.4" x14ac:dyDescent="0.25">
      <c r="B178" s="7" t="s">
        <v>24</v>
      </c>
      <c r="C178" s="10" t="s">
        <v>58</v>
      </c>
    </row>
    <row r="179" spans="2:22" x14ac:dyDescent="0.25">
      <c r="B179" s="5" t="s">
        <v>239</v>
      </c>
      <c r="C179" s="10" t="s">
        <v>57</v>
      </c>
    </row>
    <row r="180" spans="2:22" x14ac:dyDescent="0.25">
      <c r="B180" s="5" t="s">
        <v>240</v>
      </c>
      <c r="C180" s="10" t="s">
        <v>57</v>
      </c>
    </row>
    <row r="181" spans="2:22" x14ac:dyDescent="0.25">
      <c r="B181" s="5" t="s">
        <v>241</v>
      </c>
      <c r="C181" s="10" t="s">
        <v>57</v>
      </c>
    </row>
    <row r="182" spans="2:22" x14ac:dyDescent="0.25">
      <c r="B182" s="5" t="s">
        <v>242</v>
      </c>
      <c r="C182" s="10" t="s">
        <v>57</v>
      </c>
    </row>
    <row r="183" spans="2:22" x14ac:dyDescent="0.25">
      <c r="B183" s="5" t="s">
        <v>243</v>
      </c>
      <c r="C183" s="10" t="s">
        <v>57</v>
      </c>
    </row>
    <row r="184" spans="2:22" x14ac:dyDescent="0.25">
      <c r="B184" s="107" t="s">
        <v>333</v>
      </c>
      <c r="C184" s="10" t="s">
        <v>57</v>
      </c>
    </row>
    <row r="185" spans="2:22" ht="14.4" x14ac:dyDescent="0.3">
      <c r="B185" s="101" t="s">
        <v>326</v>
      </c>
      <c r="C185" s="10" t="s">
        <v>57</v>
      </c>
    </row>
    <row r="186" spans="2:22" x14ac:dyDescent="0.25">
      <c r="B186" s="107" t="s">
        <v>327</v>
      </c>
      <c r="C186" s="10" t="s">
        <v>57</v>
      </c>
    </row>
    <row r="187" spans="2:22" x14ac:dyDescent="0.25">
      <c r="B187" s="107" t="s">
        <v>328</v>
      </c>
      <c r="C187" s="10" t="s">
        <v>57</v>
      </c>
    </row>
    <row r="188" spans="2:22" x14ac:dyDescent="0.25">
      <c r="B188" s="5" t="s">
        <v>244</v>
      </c>
      <c r="C188" s="10" t="s">
        <v>57</v>
      </c>
    </row>
    <row r="189" spans="2:22" ht="14.4" x14ac:dyDescent="0.3">
      <c r="B189" s="101" t="s">
        <v>308</v>
      </c>
      <c r="C189" s="10" t="s">
        <v>57</v>
      </c>
    </row>
    <row r="190" spans="2:22" x14ac:dyDescent="0.25">
      <c r="B190" s="23" t="s">
        <v>245</v>
      </c>
      <c r="C190" s="10" t="s">
        <v>57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</row>
    <row r="191" spans="2:22" x14ac:dyDescent="0.25">
      <c r="B191" s="5"/>
    </row>
    <row r="192" spans="2:22" x14ac:dyDescent="0.25">
      <c r="B192" s="23" t="s">
        <v>246</v>
      </c>
      <c r="C192" s="10" t="s">
        <v>57</v>
      </c>
    </row>
    <row r="193" spans="2:19" x14ac:dyDescent="0.25">
      <c r="B193" s="5" t="s">
        <v>247</v>
      </c>
      <c r="C193" s="10" t="s">
        <v>57</v>
      </c>
    </row>
    <row r="194" spans="2:19" x14ac:dyDescent="0.25">
      <c r="B194" s="5" t="s">
        <v>248</v>
      </c>
      <c r="C194" s="10" t="s">
        <v>57</v>
      </c>
    </row>
    <row r="195" spans="2:19" x14ac:dyDescent="0.25">
      <c r="B195" s="5" t="s">
        <v>249</v>
      </c>
      <c r="C195" s="10" t="s">
        <v>57</v>
      </c>
    </row>
    <row r="196" spans="2:19" x14ac:dyDescent="0.25">
      <c r="B196" s="5" t="s">
        <v>250</v>
      </c>
      <c r="C196" s="10" t="s">
        <v>57</v>
      </c>
    </row>
    <row r="197" spans="2:19" x14ac:dyDescent="0.25">
      <c r="B197" s="5" t="s">
        <v>251</v>
      </c>
      <c r="C197" s="10" t="s">
        <v>57</v>
      </c>
    </row>
    <row r="198" spans="2:19" x14ac:dyDescent="0.25">
      <c r="B198" s="5" t="s">
        <v>252</v>
      </c>
      <c r="C198" s="10" t="s">
        <v>57</v>
      </c>
    </row>
    <row r="199" spans="2:19" x14ac:dyDescent="0.25">
      <c r="B199" s="5" t="s">
        <v>253</v>
      </c>
      <c r="C199" s="10" t="s">
        <v>57</v>
      </c>
    </row>
    <row r="200" spans="2:19" ht="14.4" outlineLevel="1" x14ac:dyDescent="0.3">
      <c r="B200" s="101" t="s">
        <v>329</v>
      </c>
      <c r="C200" s="10" t="s">
        <v>57</v>
      </c>
    </row>
    <row r="201" spans="2:19" ht="14.4" outlineLevel="1" x14ac:dyDescent="0.3">
      <c r="B201" s="101" t="s">
        <v>330</v>
      </c>
      <c r="C201" s="10" t="s">
        <v>57</v>
      </c>
    </row>
    <row r="202" spans="2:19" ht="14.4" outlineLevel="1" x14ac:dyDescent="0.25">
      <c r="B202" s="6" t="s">
        <v>253</v>
      </c>
      <c r="C202" s="10" t="s">
        <v>57</v>
      </c>
    </row>
    <row r="203" spans="2:19" x14ac:dyDescent="0.25">
      <c r="B203" s="23" t="s">
        <v>254</v>
      </c>
      <c r="C203" s="10" t="s">
        <v>57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</row>
    <row r="204" spans="2:19" x14ac:dyDescent="0.25">
      <c r="B204" s="5"/>
    </row>
    <row r="205" spans="2:19" x14ac:dyDescent="0.25">
      <c r="B205" s="23" t="s">
        <v>255</v>
      </c>
      <c r="C205" s="10" t="s">
        <v>57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</row>
    <row r="206" spans="2:19" ht="14.4" x14ac:dyDescent="0.3">
      <c r="B206" t="s">
        <v>315</v>
      </c>
      <c r="C206" s="5" t="s">
        <v>57</v>
      </c>
      <c r="E206" s="15">
        <v>-380.7</v>
      </c>
      <c r="F206" s="15">
        <v>0</v>
      </c>
      <c r="G206" s="15">
        <v>0</v>
      </c>
      <c r="H206" s="15">
        <v>0</v>
      </c>
      <c r="I206" s="15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</row>
    <row r="207" spans="2:19" ht="14.4" x14ac:dyDescent="0.3">
      <c r="B207" s="101" t="s">
        <v>313</v>
      </c>
      <c r="C207" s="5" t="s">
        <v>57</v>
      </c>
      <c r="E207" s="10">
        <v>0</v>
      </c>
      <c r="F207" s="10">
        <v>-380.7</v>
      </c>
      <c r="G207" s="10">
        <v>0</v>
      </c>
      <c r="H207" s="15">
        <v>-164.1</v>
      </c>
      <c r="I207" s="15">
        <v>-189.5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</row>
    <row r="208" spans="2:19" ht="14.4" x14ac:dyDescent="0.3">
      <c r="B208" s="101" t="s">
        <v>314</v>
      </c>
      <c r="C208" s="5" t="s">
        <v>57</v>
      </c>
      <c r="E208" s="10">
        <v>0</v>
      </c>
      <c r="F208" s="10">
        <v>0</v>
      </c>
      <c r="G208" s="10">
        <v>0</v>
      </c>
      <c r="H208" s="15">
        <v>-3.8</v>
      </c>
      <c r="I208" s="15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</row>
    <row r="209" spans="2:19" x14ac:dyDescent="0.25">
      <c r="B209" s="23" t="s">
        <v>254</v>
      </c>
      <c r="C209" s="23" t="s">
        <v>57</v>
      </c>
      <c r="E209" s="16">
        <f>E195+E196+E199+E200+E201+E203+E205+E206</f>
        <v>-380.7</v>
      </c>
      <c r="F209" s="16">
        <f t="shared" ref="F209:S209" si="75">F195+F196+F199+F200+F201+F203+F205+F206</f>
        <v>0</v>
      </c>
      <c r="G209" s="16">
        <f t="shared" si="75"/>
        <v>0</v>
      </c>
      <c r="H209" s="16">
        <f t="shared" si="75"/>
        <v>0</v>
      </c>
      <c r="I209" s="16">
        <f t="shared" si="75"/>
        <v>0</v>
      </c>
      <c r="J209" s="16">
        <f t="shared" si="75"/>
        <v>0</v>
      </c>
      <c r="K209" s="16">
        <f t="shared" si="75"/>
        <v>0</v>
      </c>
      <c r="L209" s="16">
        <f t="shared" si="75"/>
        <v>0</v>
      </c>
      <c r="M209" s="16">
        <f t="shared" si="75"/>
        <v>0</v>
      </c>
      <c r="N209" s="16">
        <f t="shared" si="75"/>
        <v>0</v>
      </c>
      <c r="O209" s="16">
        <f t="shared" si="75"/>
        <v>0</v>
      </c>
      <c r="P209" s="16">
        <f t="shared" si="75"/>
        <v>0</v>
      </c>
      <c r="Q209" s="16">
        <f t="shared" si="75"/>
        <v>0</v>
      </c>
      <c r="R209" s="16">
        <f t="shared" si="75"/>
        <v>0</v>
      </c>
      <c r="S209" s="16">
        <f t="shared" si="75"/>
        <v>0</v>
      </c>
    </row>
    <row r="210" spans="2:19" x14ac:dyDescent="0.25">
      <c r="B210" s="5"/>
      <c r="C210" s="5"/>
      <c r="H210" s="15"/>
      <c r="I210" s="15"/>
    </row>
    <row r="211" spans="2:19" x14ac:dyDescent="0.25">
      <c r="B211" s="23" t="s">
        <v>255</v>
      </c>
      <c r="C211" s="23" t="s">
        <v>57</v>
      </c>
      <c r="E211" s="16">
        <f>E177+E192+E209</f>
        <v>-380.7</v>
      </c>
      <c r="F211" s="16">
        <f>F177+F192+F209</f>
        <v>0</v>
      </c>
      <c r="G211" s="16">
        <f>G177+G192+G209</f>
        <v>0</v>
      </c>
      <c r="H211" s="16">
        <f>H177+H192+H209</f>
        <v>0</v>
      </c>
      <c r="I211" s="16">
        <f>I177+I192+I209</f>
        <v>0</v>
      </c>
      <c r="J211" s="16">
        <f t="shared" ref="J211:S211" si="76">J177+J192+J209</f>
        <v>0</v>
      </c>
      <c r="K211" s="16">
        <f t="shared" si="76"/>
        <v>0</v>
      </c>
      <c r="L211" s="16">
        <f t="shared" si="76"/>
        <v>0</v>
      </c>
      <c r="M211" s="16">
        <f t="shared" si="76"/>
        <v>0</v>
      </c>
      <c r="N211" s="16">
        <f t="shared" si="76"/>
        <v>0</v>
      </c>
      <c r="O211" s="16">
        <f t="shared" si="76"/>
        <v>0</v>
      </c>
      <c r="P211" s="16">
        <f t="shared" si="76"/>
        <v>0</v>
      </c>
      <c r="Q211" s="16">
        <f t="shared" si="76"/>
        <v>0</v>
      </c>
      <c r="R211" s="16">
        <f t="shared" si="76"/>
        <v>0</v>
      </c>
      <c r="S211" s="16">
        <f t="shared" si="76"/>
        <v>0</v>
      </c>
    </row>
  </sheetData>
  <mergeCells count="4">
    <mergeCell ref="B1:V2"/>
    <mergeCell ref="B11:S11"/>
    <mergeCell ref="B73:S73"/>
    <mergeCell ref="B146:S14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5CB5-70C9-4D02-B5F6-41F83B24D91E}">
  <dimension ref="B5:EC209"/>
  <sheetViews>
    <sheetView topLeftCell="A88" zoomScale="73" workbookViewId="0">
      <selection activeCell="K121" sqref="K121"/>
    </sheetView>
  </sheetViews>
  <sheetFormatPr defaultRowHeight="13.8" x14ac:dyDescent="0.25"/>
  <cols>
    <col min="1" max="1" width="1.77734375" style="10" customWidth="1"/>
    <col min="2" max="2" width="25.33203125" style="10" customWidth="1"/>
    <col min="3" max="3" width="9.88671875" style="10" bestFit="1" customWidth="1"/>
    <col min="4" max="4" width="2.109375" style="10" bestFit="1" customWidth="1"/>
    <col min="5" max="46" width="10.77734375" style="10" bestFit="1" customWidth="1"/>
    <col min="47" max="49" width="10.77734375" style="10" customWidth="1"/>
    <col min="50" max="96" width="10.77734375" style="10" bestFit="1" customWidth="1"/>
    <col min="97" max="124" width="11.5546875" style="10" bestFit="1" customWidth="1"/>
    <col min="125" max="16384" width="8.88671875" style="10"/>
  </cols>
  <sheetData>
    <row r="5" spans="2:133" x14ac:dyDescent="0.25">
      <c r="E5" s="71" t="s">
        <v>106</v>
      </c>
      <c r="F5" s="71" t="s">
        <v>107</v>
      </c>
      <c r="G5" s="71" t="s">
        <v>108</v>
      </c>
      <c r="H5" s="71" t="s">
        <v>109</v>
      </c>
      <c r="I5" s="71" t="s">
        <v>110</v>
      </c>
      <c r="J5" s="71" t="s">
        <v>111</v>
      </c>
      <c r="K5" s="71" t="s">
        <v>112</v>
      </c>
      <c r="L5" s="72" t="s">
        <v>1</v>
      </c>
      <c r="M5" s="71" t="s">
        <v>113</v>
      </c>
      <c r="N5" s="71" t="s">
        <v>114</v>
      </c>
      <c r="O5" s="71" t="s">
        <v>115</v>
      </c>
      <c r="P5" s="71" t="s">
        <v>116</v>
      </c>
      <c r="Q5" s="71" t="s">
        <v>117</v>
      </c>
      <c r="R5" s="71" t="s">
        <v>118</v>
      </c>
      <c r="S5" s="71" t="s">
        <v>119</v>
      </c>
      <c r="T5" s="72" t="s">
        <v>2</v>
      </c>
      <c r="U5" s="71" t="s">
        <v>103</v>
      </c>
      <c r="V5" s="71" t="s">
        <v>120</v>
      </c>
      <c r="W5" s="71" t="s">
        <v>121</v>
      </c>
      <c r="X5" s="71" t="s">
        <v>122</v>
      </c>
      <c r="Y5" s="71" t="s">
        <v>123</v>
      </c>
      <c r="Z5" s="71" t="s">
        <v>124</v>
      </c>
      <c r="AA5" s="71" t="s">
        <v>125</v>
      </c>
      <c r="AB5" s="72" t="s">
        <v>3</v>
      </c>
      <c r="AC5" s="71" t="s">
        <v>126</v>
      </c>
      <c r="AD5" s="71" t="s">
        <v>127</v>
      </c>
      <c r="AE5" s="71" t="s">
        <v>128</v>
      </c>
      <c r="AF5" s="71" t="s">
        <v>129</v>
      </c>
      <c r="AG5" s="71" t="s">
        <v>130</v>
      </c>
      <c r="AH5" s="71" t="s">
        <v>105</v>
      </c>
      <c r="AI5" s="71" t="s">
        <v>104</v>
      </c>
      <c r="AJ5" s="72" t="s">
        <v>4</v>
      </c>
      <c r="AK5" s="71" t="s">
        <v>89</v>
      </c>
      <c r="AL5" s="71" t="s">
        <v>90</v>
      </c>
      <c r="AM5" s="71" t="s">
        <v>91</v>
      </c>
      <c r="AN5" s="71" t="s">
        <v>92</v>
      </c>
      <c r="AO5" s="71" t="s">
        <v>93</v>
      </c>
      <c r="AP5" s="71" t="s">
        <v>94</v>
      </c>
      <c r="AQ5" s="71" t="s">
        <v>95</v>
      </c>
      <c r="AR5" s="72" t="s">
        <v>5</v>
      </c>
      <c r="AS5" s="71" t="s">
        <v>96</v>
      </c>
      <c r="AT5" s="71" t="s">
        <v>97</v>
      </c>
      <c r="AU5" s="71" t="s">
        <v>98</v>
      </c>
      <c r="AV5" s="71" t="s">
        <v>99</v>
      </c>
      <c r="AW5" s="71" t="s">
        <v>100</v>
      </c>
      <c r="AX5" s="73" t="s">
        <v>101</v>
      </c>
      <c r="AY5" s="73" t="s">
        <v>102</v>
      </c>
      <c r="AZ5" s="74" t="s">
        <v>6</v>
      </c>
      <c r="BA5" s="73" t="s">
        <v>131</v>
      </c>
      <c r="BB5" s="73" t="s">
        <v>132</v>
      </c>
      <c r="BC5" s="73" t="s">
        <v>133</v>
      </c>
      <c r="BD5" s="73" t="s">
        <v>134</v>
      </c>
      <c r="BE5" s="73" t="s">
        <v>135</v>
      </c>
      <c r="BF5" s="73" t="s">
        <v>136</v>
      </c>
      <c r="BG5" s="73" t="s">
        <v>137</v>
      </c>
      <c r="BH5" s="74" t="s">
        <v>7</v>
      </c>
      <c r="BI5" s="73" t="s">
        <v>138</v>
      </c>
      <c r="BJ5" s="73" t="s">
        <v>139</v>
      </c>
      <c r="BK5" s="73" t="s">
        <v>140</v>
      </c>
      <c r="BL5" s="73" t="s">
        <v>141</v>
      </c>
      <c r="BM5" s="73" t="s">
        <v>142</v>
      </c>
      <c r="BN5" s="73" t="s">
        <v>143</v>
      </c>
      <c r="BO5" s="73" t="s">
        <v>144</v>
      </c>
      <c r="BP5" s="74" t="s">
        <v>8</v>
      </c>
      <c r="BQ5" s="73" t="s">
        <v>145</v>
      </c>
      <c r="BR5" s="73" t="s">
        <v>146</v>
      </c>
      <c r="BS5" s="73" t="s">
        <v>147</v>
      </c>
      <c r="BT5" s="73" t="s">
        <v>148</v>
      </c>
      <c r="BU5" s="73" t="s">
        <v>149</v>
      </c>
      <c r="BV5" s="73" t="s">
        <v>150</v>
      </c>
      <c r="BW5" s="73" t="s">
        <v>151</v>
      </c>
      <c r="BX5" s="74" t="s">
        <v>9</v>
      </c>
      <c r="BY5" s="73" t="s">
        <v>152</v>
      </c>
      <c r="BZ5" s="73" t="s">
        <v>153</v>
      </c>
      <c r="CA5" s="73" t="s">
        <v>154</v>
      </c>
      <c r="CB5" s="73" t="s">
        <v>155</v>
      </c>
      <c r="CC5" s="73" t="s">
        <v>156</v>
      </c>
      <c r="CD5" s="73" t="s">
        <v>157</v>
      </c>
      <c r="CE5" s="73" t="s">
        <v>158</v>
      </c>
      <c r="CF5" s="74" t="s">
        <v>10</v>
      </c>
      <c r="CG5" s="73" t="s">
        <v>159</v>
      </c>
      <c r="CH5" s="73" t="s">
        <v>160</v>
      </c>
      <c r="CI5" s="73" t="s">
        <v>161</v>
      </c>
      <c r="CJ5" s="73" t="s">
        <v>162</v>
      </c>
      <c r="CK5" s="73" t="s">
        <v>163</v>
      </c>
      <c r="CL5" s="73" t="s">
        <v>164</v>
      </c>
      <c r="CM5" s="73" t="s">
        <v>165</v>
      </c>
      <c r="CN5" s="74" t="s">
        <v>11</v>
      </c>
      <c r="CO5" s="73" t="s">
        <v>166</v>
      </c>
      <c r="CP5" s="73" t="s">
        <v>167</v>
      </c>
      <c r="CQ5" s="73" t="s">
        <v>168</v>
      </c>
      <c r="CR5" s="73" t="s">
        <v>169</v>
      </c>
      <c r="CS5" s="73" t="s">
        <v>170</v>
      </c>
      <c r="CT5" s="73" t="s">
        <v>171</v>
      </c>
      <c r="CU5" s="73" t="s">
        <v>172</v>
      </c>
      <c r="CV5" s="74" t="s">
        <v>12</v>
      </c>
      <c r="CW5" s="73" t="s">
        <v>173</v>
      </c>
      <c r="CX5" s="73" t="s">
        <v>174</v>
      </c>
      <c r="CY5" s="73" t="s">
        <v>175</v>
      </c>
      <c r="CZ5" s="73" t="s">
        <v>176</v>
      </c>
      <c r="DA5" s="73" t="s">
        <v>177</v>
      </c>
      <c r="DB5" s="73" t="s">
        <v>178</v>
      </c>
      <c r="DC5" s="73" t="s">
        <v>179</v>
      </c>
      <c r="DD5" s="74" t="s">
        <v>13</v>
      </c>
      <c r="DE5" s="73" t="s">
        <v>180</v>
      </c>
      <c r="DF5" s="73" t="s">
        <v>181</v>
      </c>
      <c r="DG5" s="73" t="s">
        <v>182</v>
      </c>
      <c r="DH5" s="73" t="s">
        <v>183</v>
      </c>
      <c r="DI5" s="73" t="s">
        <v>184</v>
      </c>
      <c r="DJ5" s="73" t="s">
        <v>185</v>
      </c>
      <c r="DK5" s="73" t="s">
        <v>186</v>
      </c>
      <c r="DL5" s="74" t="s">
        <v>14</v>
      </c>
      <c r="DM5" s="73" t="s">
        <v>187</v>
      </c>
      <c r="DN5" s="73" t="s">
        <v>188</v>
      </c>
      <c r="DO5" s="73" t="s">
        <v>189</v>
      </c>
      <c r="DP5" s="73" t="s">
        <v>190</v>
      </c>
      <c r="DQ5" s="73" t="s">
        <v>191</v>
      </c>
      <c r="DR5" s="73" t="s">
        <v>192</v>
      </c>
      <c r="DS5" s="73" t="s">
        <v>193</v>
      </c>
      <c r="DT5" s="74" t="s">
        <v>15</v>
      </c>
    </row>
    <row r="6" spans="2:133" x14ac:dyDescent="0.25">
      <c r="E6" s="75">
        <v>44012</v>
      </c>
      <c r="F6" s="75">
        <v>44104</v>
      </c>
      <c r="G6" s="75">
        <v>44104</v>
      </c>
      <c r="H6" s="75">
        <v>44196</v>
      </c>
      <c r="I6" s="75">
        <v>44196</v>
      </c>
      <c r="J6" s="75">
        <v>44286</v>
      </c>
      <c r="K6" s="75">
        <v>44286</v>
      </c>
      <c r="L6" s="76">
        <v>44286</v>
      </c>
      <c r="M6" s="75">
        <v>44377</v>
      </c>
      <c r="N6" s="75">
        <v>44469</v>
      </c>
      <c r="O6" s="75">
        <v>44469</v>
      </c>
      <c r="P6" s="75">
        <v>44561</v>
      </c>
      <c r="Q6" s="75">
        <v>44561</v>
      </c>
      <c r="R6" s="75">
        <v>44651</v>
      </c>
      <c r="S6" s="75">
        <v>44651</v>
      </c>
      <c r="T6" s="76">
        <v>44651</v>
      </c>
      <c r="U6" s="75">
        <v>44742</v>
      </c>
      <c r="V6" s="75">
        <v>44834</v>
      </c>
      <c r="W6" s="75">
        <v>44834</v>
      </c>
      <c r="X6" s="75">
        <v>44926</v>
      </c>
      <c r="Y6" s="75">
        <v>44926</v>
      </c>
      <c r="Z6" s="75">
        <v>45016</v>
      </c>
      <c r="AA6" s="75">
        <v>45016</v>
      </c>
      <c r="AB6" s="76">
        <v>45016</v>
      </c>
      <c r="AC6" s="75">
        <v>45107</v>
      </c>
      <c r="AD6" s="75">
        <v>45199</v>
      </c>
      <c r="AE6" s="75">
        <v>45199</v>
      </c>
      <c r="AF6" s="75">
        <v>45291</v>
      </c>
      <c r="AG6" s="75">
        <v>45291</v>
      </c>
      <c r="AH6" s="75">
        <v>45382</v>
      </c>
      <c r="AI6" s="75">
        <v>45382</v>
      </c>
      <c r="AJ6" s="76">
        <v>45382</v>
      </c>
      <c r="AK6" s="75">
        <v>45473</v>
      </c>
      <c r="AL6" s="75">
        <v>45565</v>
      </c>
      <c r="AM6" s="75">
        <v>45565</v>
      </c>
      <c r="AN6" s="75">
        <v>45657</v>
      </c>
      <c r="AO6" s="75">
        <v>45657</v>
      </c>
      <c r="AP6" s="75">
        <v>45747</v>
      </c>
      <c r="AQ6" s="75">
        <v>45747</v>
      </c>
      <c r="AR6" s="76">
        <v>45747</v>
      </c>
      <c r="AS6" s="75">
        <v>45838</v>
      </c>
      <c r="AT6" s="75">
        <v>45930</v>
      </c>
      <c r="AU6" s="75">
        <v>45930</v>
      </c>
      <c r="AV6" s="75">
        <v>46022</v>
      </c>
      <c r="AW6" s="75">
        <v>46022</v>
      </c>
      <c r="AX6" s="77">
        <v>46112</v>
      </c>
      <c r="AY6" s="77">
        <v>46112</v>
      </c>
      <c r="AZ6" s="78">
        <v>46112</v>
      </c>
      <c r="BA6" s="77">
        <v>46203</v>
      </c>
      <c r="BB6" s="77">
        <v>46295</v>
      </c>
      <c r="BC6" s="77">
        <v>46295</v>
      </c>
      <c r="BD6" s="77">
        <v>46387</v>
      </c>
      <c r="BE6" s="77">
        <v>46387</v>
      </c>
      <c r="BF6" s="77">
        <v>46477</v>
      </c>
      <c r="BG6" s="77">
        <v>46477</v>
      </c>
      <c r="BH6" s="78">
        <v>46477</v>
      </c>
      <c r="BI6" s="77">
        <v>46568</v>
      </c>
      <c r="BJ6" s="77">
        <v>46660</v>
      </c>
      <c r="BK6" s="77">
        <v>46660</v>
      </c>
      <c r="BL6" s="77">
        <v>46752</v>
      </c>
      <c r="BM6" s="77">
        <v>46752</v>
      </c>
      <c r="BN6" s="77">
        <v>46843</v>
      </c>
      <c r="BO6" s="77">
        <v>46843</v>
      </c>
      <c r="BP6" s="78">
        <v>46843</v>
      </c>
      <c r="BQ6" s="77">
        <v>46934</v>
      </c>
      <c r="BR6" s="77">
        <v>47026</v>
      </c>
      <c r="BS6" s="77">
        <v>47026</v>
      </c>
      <c r="BT6" s="77">
        <v>47118</v>
      </c>
      <c r="BU6" s="77">
        <v>47118</v>
      </c>
      <c r="BV6" s="77">
        <v>47208</v>
      </c>
      <c r="BW6" s="77">
        <v>47208</v>
      </c>
      <c r="BX6" s="78">
        <v>47208</v>
      </c>
      <c r="BY6" s="77">
        <v>47299</v>
      </c>
      <c r="BZ6" s="77">
        <v>47391</v>
      </c>
      <c r="CA6" s="77">
        <v>47391</v>
      </c>
      <c r="CB6" s="77">
        <v>47483</v>
      </c>
      <c r="CC6" s="77">
        <v>47483</v>
      </c>
      <c r="CD6" s="77">
        <v>47573</v>
      </c>
      <c r="CE6" s="77">
        <v>47573</v>
      </c>
      <c r="CF6" s="78">
        <v>47573</v>
      </c>
      <c r="CG6" s="77">
        <v>47664</v>
      </c>
      <c r="CH6" s="77">
        <v>47756</v>
      </c>
      <c r="CI6" s="77">
        <v>47756</v>
      </c>
      <c r="CJ6" s="77">
        <v>47848</v>
      </c>
      <c r="CK6" s="77">
        <v>47848</v>
      </c>
      <c r="CL6" s="77">
        <v>47938</v>
      </c>
      <c r="CM6" s="77">
        <v>47938</v>
      </c>
      <c r="CN6" s="78">
        <v>47938</v>
      </c>
      <c r="CO6" s="77">
        <v>48029</v>
      </c>
      <c r="CP6" s="77">
        <v>48121</v>
      </c>
      <c r="CQ6" s="77">
        <v>48121</v>
      </c>
      <c r="CR6" s="77">
        <v>48213</v>
      </c>
      <c r="CS6" s="77">
        <v>48213</v>
      </c>
      <c r="CT6" s="77">
        <v>48304</v>
      </c>
      <c r="CU6" s="77">
        <v>48304</v>
      </c>
      <c r="CV6" s="78">
        <v>48304</v>
      </c>
      <c r="CW6" s="77">
        <v>48395</v>
      </c>
      <c r="CX6" s="77">
        <v>48487</v>
      </c>
      <c r="CY6" s="77">
        <v>48487</v>
      </c>
      <c r="CZ6" s="77">
        <v>48579</v>
      </c>
      <c r="DA6" s="77">
        <v>48579</v>
      </c>
      <c r="DB6" s="77">
        <v>48669</v>
      </c>
      <c r="DC6" s="77">
        <v>48669</v>
      </c>
      <c r="DD6" s="78">
        <v>48669</v>
      </c>
      <c r="DE6" s="77">
        <v>48760</v>
      </c>
      <c r="DF6" s="77">
        <v>48852</v>
      </c>
      <c r="DG6" s="77">
        <v>48852</v>
      </c>
      <c r="DH6" s="77">
        <v>48944</v>
      </c>
      <c r="DI6" s="77">
        <v>48944</v>
      </c>
      <c r="DJ6" s="77">
        <v>49034</v>
      </c>
      <c r="DK6" s="77">
        <v>49034</v>
      </c>
      <c r="DL6" s="78">
        <v>49034</v>
      </c>
      <c r="DM6" s="77">
        <v>49125</v>
      </c>
      <c r="DN6" s="77">
        <v>49217</v>
      </c>
      <c r="DO6" s="77">
        <v>49217</v>
      </c>
      <c r="DP6" s="77">
        <v>49309</v>
      </c>
      <c r="DQ6" s="77">
        <v>49309</v>
      </c>
      <c r="DR6" s="77">
        <v>49399</v>
      </c>
      <c r="DS6" s="77">
        <v>49399</v>
      </c>
      <c r="DT6" s="78">
        <v>49399</v>
      </c>
    </row>
    <row r="7" spans="2:133" x14ac:dyDescent="0.25">
      <c r="E7" s="71" t="s">
        <v>16</v>
      </c>
      <c r="F7" s="71" t="s">
        <v>16</v>
      </c>
      <c r="G7" s="71" t="s">
        <v>16</v>
      </c>
      <c r="H7" s="71" t="s">
        <v>16</v>
      </c>
      <c r="I7" s="71" t="s">
        <v>16</v>
      </c>
      <c r="J7" s="71" t="s">
        <v>16</v>
      </c>
      <c r="K7" s="71" t="s">
        <v>16</v>
      </c>
      <c r="L7" s="72" t="s">
        <v>16</v>
      </c>
      <c r="M7" s="71" t="s">
        <v>16</v>
      </c>
      <c r="N7" s="71" t="s">
        <v>16</v>
      </c>
      <c r="O7" s="71" t="s">
        <v>16</v>
      </c>
      <c r="P7" s="71" t="s">
        <v>16</v>
      </c>
      <c r="Q7" s="71" t="s">
        <v>16</v>
      </c>
      <c r="R7" s="71" t="s">
        <v>16</v>
      </c>
      <c r="S7" s="71" t="s">
        <v>16</v>
      </c>
      <c r="T7" s="72" t="s">
        <v>16</v>
      </c>
      <c r="U7" s="71" t="s">
        <v>16</v>
      </c>
      <c r="V7" s="71" t="s">
        <v>16</v>
      </c>
      <c r="W7" s="71" t="s">
        <v>16</v>
      </c>
      <c r="X7" s="71" t="s">
        <v>16</v>
      </c>
      <c r="Y7" s="71" t="s">
        <v>16</v>
      </c>
      <c r="Z7" s="71" t="s">
        <v>16</v>
      </c>
      <c r="AA7" s="71" t="s">
        <v>16</v>
      </c>
      <c r="AB7" s="72" t="s">
        <v>16</v>
      </c>
      <c r="AC7" s="71" t="s">
        <v>16</v>
      </c>
      <c r="AD7" s="71" t="s">
        <v>16</v>
      </c>
      <c r="AE7" s="71" t="s">
        <v>16</v>
      </c>
      <c r="AF7" s="71" t="s">
        <v>16</v>
      </c>
      <c r="AG7" s="71" t="s">
        <v>16</v>
      </c>
      <c r="AH7" s="71" t="s">
        <v>16</v>
      </c>
      <c r="AI7" s="71" t="s">
        <v>16</v>
      </c>
      <c r="AJ7" s="72" t="s">
        <v>16</v>
      </c>
      <c r="AK7" s="71" t="s">
        <v>16</v>
      </c>
      <c r="AL7" s="71" t="s">
        <v>16</v>
      </c>
      <c r="AM7" s="71" t="s">
        <v>16</v>
      </c>
      <c r="AN7" s="71" t="s">
        <v>16</v>
      </c>
      <c r="AO7" s="71" t="s">
        <v>16</v>
      </c>
      <c r="AP7" s="71" t="s">
        <v>16</v>
      </c>
      <c r="AQ7" s="71" t="s">
        <v>16</v>
      </c>
      <c r="AR7" s="72" t="s">
        <v>16</v>
      </c>
      <c r="AS7" s="71" t="s">
        <v>16</v>
      </c>
      <c r="AT7" s="71" t="s">
        <v>16</v>
      </c>
      <c r="AU7" s="71" t="s">
        <v>16</v>
      </c>
      <c r="AV7" s="71" t="s">
        <v>16</v>
      </c>
      <c r="AW7" s="71" t="s">
        <v>16</v>
      </c>
      <c r="AX7" s="73" t="s">
        <v>16</v>
      </c>
      <c r="AY7" s="73" t="s">
        <v>16</v>
      </c>
      <c r="AZ7" s="74" t="s">
        <v>16</v>
      </c>
      <c r="BA7" s="73" t="s">
        <v>16</v>
      </c>
      <c r="BB7" s="73" t="s">
        <v>16</v>
      </c>
      <c r="BC7" s="73" t="s">
        <v>16</v>
      </c>
      <c r="BD7" s="73" t="s">
        <v>16</v>
      </c>
      <c r="BE7" s="73" t="s">
        <v>16</v>
      </c>
      <c r="BF7" s="73" t="s">
        <v>16</v>
      </c>
      <c r="BG7" s="73" t="s">
        <v>16</v>
      </c>
      <c r="BH7" s="74" t="s">
        <v>16</v>
      </c>
      <c r="BI7" s="73" t="s">
        <v>16</v>
      </c>
      <c r="BJ7" s="73" t="s">
        <v>16</v>
      </c>
      <c r="BK7" s="73" t="s">
        <v>16</v>
      </c>
      <c r="BL7" s="73" t="s">
        <v>16</v>
      </c>
      <c r="BM7" s="73" t="s">
        <v>16</v>
      </c>
      <c r="BN7" s="73" t="s">
        <v>16</v>
      </c>
      <c r="BO7" s="73" t="s">
        <v>16</v>
      </c>
      <c r="BP7" s="74" t="s">
        <v>16</v>
      </c>
      <c r="BQ7" s="73" t="s">
        <v>16</v>
      </c>
      <c r="BR7" s="73" t="s">
        <v>16</v>
      </c>
      <c r="BS7" s="73" t="s">
        <v>16</v>
      </c>
      <c r="BT7" s="73" t="s">
        <v>16</v>
      </c>
      <c r="BU7" s="73" t="s">
        <v>16</v>
      </c>
      <c r="BV7" s="73" t="s">
        <v>16</v>
      </c>
      <c r="BW7" s="73" t="s">
        <v>16</v>
      </c>
      <c r="BX7" s="74" t="s">
        <v>16</v>
      </c>
      <c r="BY7" s="73" t="s">
        <v>16</v>
      </c>
      <c r="BZ7" s="73" t="s">
        <v>16</v>
      </c>
      <c r="CA7" s="73" t="s">
        <v>16</v>
      </c>
      <c r="CB7" s="73" t="s">
        <v>16</v>
      </c>
      <c r="CC7" s="73" t="s">
        <v>16</v>
      </c>
      <c r="CD7" s="73" t="s">
        <v>16</v>
      </c>
      <c r="CE7" s="73" t="s">
        <v>16</v>
      </c>
      <c r="CF7" s="74" t="s">
        <v>16</v>
      </c>
      <c r="CG7" s="73" t="s">
        <v>16</v>
      </c>
      <c r="CH7" s="73" t="s">
        <v>16</v>
      </c>
      <c r="CI7" s="73" t="s">
        <v>16</v>
      </c>
      <c r="CJ7" s="73" t="s">
        <v>16</v>
      </c>
      <c r="CK7" s="73" t="s">
        <v>16</v>
      </c>
      <c r="CL7" s="73" t="s">
        <v>16</v>
      </c>
      <c r="CM7" s="73" t="s">
        <v>16</v>
      </c>
      <c r="CN7" s="74" t="s">
        <v>16</v>
      </c>
      <c r="CO7" s="73" t="s">
        <v>16</v>
      </c>
      <c r="CP7" s="73" t="s">
        <v>16</v>
      </c>
      <c r="CQ7" s="73" t="s">
        <v>16</v>
      </c>
      <c r="CR7" s="73" t="s">
        <v>16</v>
      </c>
      <c r="CS7" s="73" t="s">
        <v>16</v>
      </c>
      <c r="CT7" s="73" t="s">
        <v>16</v>
      </c>
      <c r="CU7" s="73" t="s">
        <v>16</v>
      </c>
      <c r="CV7" s="74" t="s">
        <v>16</v>
      </c>
      <c r="CW7" s="73" t="s">
        <v>16</v>
      </c>
      <c r="CX7" s="73" t="s">
        <v>16</v>
      </c>
      <c r="CY7" s="73" t="s">
        <v>16</v>
      </c>
      <c r="CZ7" s="73" t="s">
        <v>16</v>
      </c>
      <c r="DA7" s="73" t="s">
        <v>16</v>
      </c>
      <c r="DB7" s="73" t="s">
        <v>16</v>
      </c>
      <c r="DC7" s="73" t="s">
        <v>16</v>
      </c>
      <c r="DD7" s="74" t="s">
        <v>16</v>
      </c>
      <c r="DE7" s="73" t="s">
        <v>16</v>
      </c>
      <c r="DF7" s="73" t="s">
        <v>16</v>
      </c>
      <c r="DG7" s="73" t="s">
        <v>16</v>
      </c>
      <c r="DH7" s="73" t="s">
        <v>16</v>
      </c>
      <c r="DI7" s="73" t="s">
        <v>16</v>
      </c>
      <c r="DJ7" s="73" t="s">
        <v>16</v>
      </c>
      <c r="DK7" s="73" t="s">
        <v>16</v>
      </c>
      <c r="DL7" s="74" t="s">
        <v>16</v>
      </c>
      <c r="DM7" s="73" t="s">
        <v>16</v>
      </c>
      <c r="DN7" s="73" t="s">
        <v>16</v>
      </c>
      <c r="DO7" s="73" t="s">
        <v>16</v>
      </c>
      <c r="DP7" s="73" t="s">
        <v>16</v>
      </c>
      <c r="DQ7" s="73" t="s">
        <v>16</v>
      </c>
      <c r="DR7" s="73" t="s">
        <v>16</v>
      </c>
      <c r="DS7" s="73" t="s">
        <v>16</v>
      </c>
      <c r="DT7" s="74" t="s">
        <v>16</v>
      </c>
    </row>
    <row r="9" spans="2:133" x14ac:dyDescent="0.25">
      <c r="B9" s="10" t="s">
        <v>18</v>
      </c>
      <c r="C9" s="10" t="s">
        <v>19</v>
      </c>
      <c r="G9" s="10">
        <v>365</v>
      </c>
      <c r="H9" s="10">
        <v>365</v>
      </c>
      <c r="I9" s="10">
        <v>365</v>
      </c>
      <c r="J9" s="10">
        <v>365</v>
      </c>
      <c r="K9" s="10">
        <v>365</v>
      </c>
      <c r="L9" s="10">
        <v>365</v>
      </c>
      <c r="M9" s="10">
        <v>365</v>
      </c>
      <c r="N9" s="10">
        <v>365</v>
      </c>
      <c r="O9" s="10">
        <v>365</v>
      </c>
      <c r="P9" s="10">
        <v>365</v>
      </c>
      <c r="Q9" s="10">
        <v>365</v>
      </c>
      <c r="R9" s="10">
        <v>365</v>
      </c>
      <c r="S9" s="10">
        <v>365</v>
      </c>
      <c r="T9" s="10">
        <v>365</v>
      </c>
      <c r="U9" s="10">
        <v>365</v>
      </c>
      <c r="V9" s="10">
        <v>365</v>
      </c>
      <c r="W9" s="10">
        <v>365</v>
      </c>
      <c r="X9" s="10">
        <v>365</v>
      </c>
      <c r="Y9" s="10">
        <v>365</v>
      </c>
      <c r="Z9" s="10">
        <v>365</v>
      </c>
      <c r="AA9" s="10">
        <v>365</v>
      </c>
      <c r="AB9" s="10">
        <v>365</v>
      </c>
      <c r="AC9" s="10">
        <v>366</v>
      </c>
      <c r="AD9" s="10">
        <v>366</v>
      </c>
      <c r="AE9" s="10">
        <v>366</v>
      </c>
      <c r="AF9" s="10">
        <v>366</v>
      </c>
      <c r="AG9" s="10">
        <v>366</v>
      </c>
      <c r="AH9" s="10">
        <v>366</v>
      </c>
      <c r="AI9" s="10">
        <v>366</v>
      </c>
      <c r="AJ9" s="10">
        <v>366</v>
      </c>
      <c r="AK9" s="10">
        <v>365</v>
      </c>
      <c r="AL9" s="10">
        <v>365</v>
      </c>
      <c r="AM9" s="10">
        <v>365</v>
      </c>
      <c r="AN9" s="10">
        <v>365</v>
      </c>
      <c r="AO9" s="10">
        <v>365</v>
      </c>
      <c r="AP9" s="10">
        <v>365</v>
      </c>
      <c r="AQ9" s="10">
        <v>365</v>
      </c>
      <c r="AR9" s="10">
        <v>365</v>
      </c>
      <c r="AS9" s="10">
        <v>365</v>
      </c>
      <c r="AT9" s="10">
        <v>365</v>
      </c>
      <c r="AU9" s="10">
        <v>365</v>
      </c>
      <c r="AV9" s="10">
        <v>365</v>
      </c>
      <c r="AW9" s="10">
        <v>365</v>
      </c>
      <c r="AX9" s="10">
        <v>365</v>
      </c>
      <c r="AY9" s="10">
        <v>365</v>
      </c>
      <c r="AZ9" s="10">
        <v>365</v>
      </c>
      <c r="BA9" s="10">
        <v>365</v>
      </c>
      <c r="BB9" s="10">
        <v>365</v>
      </c>
      <c r="BC9" s="10">
        <v>365</v>
      </c>
      <c r="BD9" s="10">
        <v>365</v>
      </c>
      <c r="BE9" s="10">
        <v>365</v>
      </c>
      <c r="BF9" s="10">
        <v>365</v>
      </c>
      <c r="BG9" s="10">
        <v>365</v>
      </c>
      <c r="BH9" s="10">
        <v>365</v>
      </c>
      <c r="BI9" s="10">
        <v>366</v>
      </c>
      <c r="BJ9" s="10">
        <v>366</v>
      </c>
      <c r="BK9" s="10">
        <v>366</v>
      </c>
      <c r="BL9" s="10">
        <v>366</v>
      </c>
      <c r="BM9" s="10">
        <v>366</v>
      </c>
      <c r="BN9" s="10">
        <v>366</v>
      </c>
      <c r="BO9" s="10">
        <v>366</v>
      </c>
      <c r="BP9" s="10">
        <v>366</v>
      </c>
      <c r="BQ9" s="10">
        <v>365</v>
      </c>
      <c r="BR9" s="10">
        <v>365</v>
      </c>
      <c r="BS9" s="10">
        <v>365</v>
      </c>
      <c r="BT9" s="10">
        <v>365</v>
      </c>
      <c r="BU9" s="10">
        <v>365</v>
      </c>
      <c r="BV9" s="10">
        <v>365</v>
      </c>
      <c r="BW9" s="10">
        <v>365</v>
      </c>
      <c r="BX9" s="10">
        <v>365</v>
      </c>
      <c r="BY9" s="10">
        <v>365</v>
      </c>
      <c r="BZ9" s="10">
        <v>365</v>
      </c>
      <c r="CA9" s="10">
        <v>365</v>
      </c>
      <c r="CB9" s="10">
        <v>365</v>
      </c>
      <c r="CC9" s="10">
        <v>365</v>
      </c>
      <c r="CD9" s="10">
        <v>365</v>
      </c>
      <c r="CE9" s="10">
        <v>365</v>
      </c>
      <c r="CF9" s="10">
        <v>365</v>
      </c>
      <c r="CG9" s="10">
        <v>365</v>
      </c>
      <c r="CH9" s="10">
        <v>365</v>
      </c>
      <c r="CI9" s="10">
        <v>365</v>
      </c>
      <c r="CJ9" s="10">
        <v>365</v>
      </c>
      <c r="CK9" s="10">
        <v>365</v>
      </c>
      <c r="CL9" s="10">
        <v>365</v>
      </c>
      <c r="CM9" s="10">
        <v>365</v>
      </c>
      <c r="CN9" s="10">
        <v>365</v>
      </c>
      <c r="CO9" s="10">
        <v>366</v>
      </c>
      <c r="CP9" s="10">
        <v>366</v>
      </c>
      <c r="CQ9" s="10">
        <v>366</v>
      </c>
      <c r="CR9" s="10">
        <v>366</v>
      </c>
      <c r="CS9" s="10">
        <v>366</v>
      </c>
      <c r="CT9" s="10">
        <v>366</v>
      </c>
      <c r="CU9" s="10">
        <v>366</v>
      </c>
      <c r="CV9" s="10">
        <v>366</v>
      </c>
      <c r="CW9" s="10">
        <v>365</v>
      </c>
      <c r="CX9" s="10">
        <v>365</v>
      </c>
      <c r="CY9" s="10">
        <v>365</v>
      </c>
      <c r="CZ9" s="10">
        <v>365</v>
      </c>
      <c r="DA9" s="10">
        <v>365</v>
      </c>
      <c r="DB9" s="10">
        <v>365</v>
      </c>
      <c r="DC9" s="10">
        <v>365</v>
      </c>
      <c r="DD9" s="10">
        <v>365</v>
      </c>
      <c r="DE9" s="10">
        <v>365</v>
      </c>
      <c r="DF9" s="10">
        <v>365</v>
      </c>
      <c r="DG9" s="10">
        <v>365</v>
      </c>
      <c r="DH9" s="10">
        <v>365</v>
      </c>
      <c r="DI9" s="10">
        <v>365</v>
      </c>
      <c r="DJ9" s="10">
        <v>365</v>
      </c>
      <c r="DK9" s="10">
        <v>365</v>
      </c>
      <c r="DL9" s="10">
        <v>365</v>
      </c>
      <c r="DM9" s="10">
        <v>365</v>
      </c>
      <c r="DN9" s="10">
        <v>365</v>
      </c>
      <c r="DO9" s="10">
        <v>365</v>
      </c>
      <c r="DP9" s="10">
        <v>365</v>
      </c>
      <c r="DQ9" s="10">
        <v>365</v>
      </c>
      <c r="DR9" s="10">
        <v>365</v>
      </c>
      <c r="DS9" s="10">
        <v>365</v>
      </c>
      <c r="DT9" s="10">
        <v>365</v>
      </c>
    </row>
    <row r="11" spans="2:133" ht="14.4" x14ac:dyDescent="0.3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/>
      <c r="EA11"/>
      <c r="EB11"/>
      <c r="EC11"/>
    </row>
    <row r="13" spans="2:133" s="40" customFormat="1" x14ac:dyDescent="0.25">
      <c r="B13" s="40" t="s">
        <v>21</v>
      </c>
      <c r="C13" s="40" t="s">
        <v>57</v>
      </c>
      <c r="E13" s="65">
        <v>5373.7</v>
      </c>
      <c r="F13" s="16">
        <v>3419.9</v>
      </c>
      <c r="G13" s="16">
        <f>E13+F13</f>
        <v>8793.6</v>
      </c>
      <c r="H13" s="16">
        <v>3815.8</v>
      </c>
      <c r="I13" s="16">
        <f>E13+F13+H13</f>
        <v>12609.400000000001</v>
      </c>
      <c r="J13" s="16">
        <v>6057.3</v>
      </c>
      <c r="K13" s="16">
        <f>H13+J13</f>
        <v>9873.1</v>
      </c>
      <c r="L13" s="62">
        <f>E13+F13+H13+J13</f>
        <v>18666.7</v>
      </c>
      <c r="M13" s="65">
        <v>5882.1</v>
      </c>
      <c r="N13" s="16">
        <v>3836.5</v>
      </c>
      <c r="O13" s="16">
        <f>M13+N13</f>
        <v>9718.6</v>
      </c>
      <c r="P13" s="16">
        <v>3880.9</v>
      </c>
      <c r="Q13" s="16">
        <f>M13+N13+P13</f>
        <v>13599.5</v>
      </c>
      <c r="R13" s="16">
        <v>6397.8</v>
      </c>
      <c r="S13" s="16">
        <f>P13+R13</f>
        <v>10278.700000000001</v>
      </c>
      <c r="T13" s="62">
        <f>M13+N13+P13+R13</f>
        <v>19997.3</v>
      </c>
      <c r="U13" s="65">
        <v>6967.6</v>
      </c>
      <c r="V13" s="16">
        <v>4294.7</v>
      </c>
      <c r="W13" s="16">
        <f>U13+V13</f>
        <v>11262.3</v>
      </c>
      <c r="X13" s="16">
        <v>4164</v>
      </c>
      <c r="Y13" s="16">
        <f>U13+V13+X13</f>
        <v>15426.3</v>
      </c>
      <c r="Z13" s="16">
        <v>7130</v>
      </c>
      <c r="AA13" s="16">
        <f>X13+Z13</f>
        <v>11294</v>
      </c>
      <c r="AB13" s="62">
        <f>U13+V13+X13+Z13</f>
        <v>22556.3</v>
      </c>
      <c r="AC13" s="65">
        <v>7021</v>
      </c>
      <c r="AD13" s="16">
        <v>4399</v>
      </c>
      <c r="AE13" s="16">
        <f>AC13+AD13</f>
        <v>11420</v>
      </c>
      <c r="AF13" s="16">
        <v>4032</v>
      </c>
      <c r="AG13" s="16">
        <f>AC13+AD13+AF13</f>
        <v>15452</v>
      </c>
      <c r="AH13" s="16">
        <v>7826</v>
      </c>
      <c r="AI13" s="16">
        <f>AF13+AH13</f>
        <v>11858</v>
      </c>
      <c r="AJ13" s="62">
        <f>AC13+AD13+AF13+AH13</f>
        <v>23278</v>
      </c>
      <c r="AK13" s="65">
        <v>8410</v>
      </c>
      <c r="AL13" s="16">
        <v>4907</v>
      </c>
      <c r="AM13" s="16">
        <f>AK13+AL13</f>
        <v>13317</v>
      </c>
      <c r="AN13" s="16">
        <v>4619</v>
      </c>
      <c r="AO13" s="16">
        <f>AK13+AL13+AN13</f>
        <v>17936</v>
      </c>
      <c r="AP13" s="16">
        <v>9131</v>
      </c>
      <c r="AQ13" s="16">
        <f>AN13+AP13</f>
        <v>13750</v>
      </c>
      <c r="AR13" s="62">
        <f>AK13+AL13+AN13+AP13</f>
        <v>27067</v>
      </c>
      <c r="AS13" s="65">
        <v>8609</v>
      </c>
      <c r="AT13" s="16">
        <v>6505</v>
      </c>
      <c r="AU13" s="16">
        <f>AS13+AT13</f>
        <v>15114</v>
      </c>
      <c r="AV13" s="16">
        <v>9649</v>
      </c>
      <c r="AW13" s="16">
        <f>AS13+AT13+AV13</f>
        <v>24763</v>
      </c>
      <c r="AX13" s="47">
        <f>IFERROR(AV13*(1+AX14),"na")</f>
        <v>10131.450000000001</v>
      </c>
      <c r="AY13" s="16">
        <f>AV13+AX13</f>
        <v>19780.45</v>
      </c>
      <c r="AZ13" s="16">
        <f>AS13+AT13+AV13+AX13</f>
        <v>34894.449999999997</v>
      </c>
      <c r="BA13" s="65">
        <f>IFERROR(AX13*(1+BA14),"na")</f>
        <v>10638.022500000001</v>
      </c>
      <c r="BB13" s="16">
        <f>IFERROR(BA13*(1+BB14),"na")</f>
        <v>11169.923625000001</v>
      </c>
      <c r="BC13" s="16">
        <f>BA13+BB13</f>
        <v>21807.946125000002</v>
      </c>
      <c r="BD13" s="47">
        <f>IFERROR(BB13*(1+BD14),"na")</f>
        <v>11728.419806250002</v>
      </c>
      <c r="BE13" s="16">
        <f>BA13+BB13+BD13</f>
        <v>33536.365931250002</v>
      </c>
      <c r="BF13" s="47">
        <f>IFERROR(BD13*(1+BF14),"na")</f>
        <v>12314.840796562503</v>
      </c>
      <c r="BG13" s="16">
        <f>BD13+BF13</f>
        <v>24043.260602812505</v>
      </c>
      <c r="BH13" s="62">
        <f>BA13+BB13+BD13+BF13</f>
        <v>45851.206727812503</v>
      </c>
      <c r="BI13" s="65">
        <f>IFERROR(BF13*(1+BI14),"na")</f>
        <v>12930.582836390629</v>
      </c>
      <c r="BJ13" s="16">
        <f>IFERROR(BI13*(1+BJ14),"na")</f>
        <v>13577.111978210161</v>
      </c>
      <c r="BK13" s="16">
        <f>BI13+BJ13</f>
        <v>26507.694814600793</v>
      </c>
      <c r="BL13" s="47">
        <f>IFERROR(BJ13*(1+BL14),"na")</f>
        <v>14255.967577120669</v>
      </c>
      <c r="BM13" s="16">
        <f>BI13+BJ13+BL13</f>
        <v>40763.66239172146</v>
      </c>
      <c r="BN13" s="47">
        <f>IFERROR(BL13*(1+BN14),"na")</f>
        <v>14968.765955976703</v>
      </c>
      <c r="BO13" s="16">
        <f>BL13+BN13</f>
        <v>29224.733533097373</v>
      </c>
      <c r="BP13" s="62">
        <f>BI13+BJ13+BL13+BN13</f>
        <v>55732.428347698165</v>
      </c>
      <c r="BQ13" s="65">
        <f>IFERROR(BN13*(1+BQ14),"na")</f>
        <v>15717.204253775539</v>
      </c>
      <c r="BR13" s="16">
        <f>IFERROR(BQ13*(1+BR14),"na")</f>
        <v>16503.064466464315</v>
      </c>
      <c r="BS13" s="16">
        <f>BQ13+BR13</f>
        <v>32220.268720239852</v>
      </c>
      <c r="BT13" s="47">
        <f>IFERROR(BR13*(1+BT14),"na")</f>
        <v>17328.217689787532</v>
      </c>
      <c r="BU13" s="16">
        <f>BQ13+BR13+BT13</f>
        <v>49548.486410027384</v>
      </c>
      <c r="BV13" s="47">
        <f>IFERROR(BT13*(1+BV14),"na")</f>
        <v>18194.628574276911</v>
      </c>
      <c r="BW13" s="16">
        <f>BT13+BV13</f>
        <v>35522.846264064443</v>
      </c>
      <c r="BX13" s="62">
        <f>BQ13+BR13+BT13+BV13</f>
        <v>67743.114984304295</v>
      </c>
      <c r="BY13" s="65">
        <f>IFERROR(BV13*(1+BY14),"na")</f>
        <v>19104.360002990757</v>
      </c>
      <c r="BZ13" s="16">
        <f>IFERROR(BY13*(1+BZ14),"na")</f>
        <v>20059.578003140297</v>
      </c>
      <c r="CA13" s="16">
        <f>BY13+BZ13</f>
        <v>39163.938006131051</v>
      </c>
      <c r="CB13" s="47">
        <f>IFERROR(BZ13*(1+CB14),"na")</f>
        <v>21062.556903297314</v>
      </c>
      <c r="CC13" s="16">
        <f>BY13+BZ13+CB13</f>
        <v>60226.494909428366</v>
      </c>
      <c r="CD13" s="47">
        <f>IFERROR(CB13*(1+CD14),"na")</f>
        <v>22115.684748462179</v>
      </c>
      <c r="CE13" s="16">
        <f>CB13+CD13</f>
        <v>43178.241651759497</v>
      </c>
      <c r="CF13" s="62">
        <f>BY13+BZ13+CB13+CD13</f>
        <v>82342.179657890549</v>
      </c>
      <c r="CG13" s="65">
        <f>IFERROR(CD13*(1+CG14),"na")</f>
        <v>23221.468985885291</v>
      </c>
      <c r="CH13" s="16">
        <f>IFERROR(CG13*(1+CH14),"na")</f>
        <v>24382.542435179555</v>
      </c>
      <c r="CI13" s="16">
        <f>CG13+CH13</f>
        <v>47604.011421064846</v>
      </c>
      <c r="CJ13" s="47">
        <f>IFERROR(CH13*(1+CJ14),"na")</f>
        <v>25601.669556938534</v>
      </c>
      <c r="CK13" s="16">
        <f>CG13+CH13+CJ13</f>
        <v>73205.68097800338</v>
      </c>
      <c r="CL13" s="47">
        <f>IFERROR(CJ13*(1+CL14),"na")</f>
        <v>26881.753034785463</v>
      </c>
      <c r="CM13" s="16">
        <f>CJ13+CL13</f>
        <v>52483.422591723996</v>
      </c>
      <c r="CN13" s="62">
        <f>CG13+CH13+CJ13+CL13</f>
        <v>100087.43401278884</v>
      </c>
      <c r="CO13" s="65">
        <f>IFERROR(CL13*(1+CO14),"na")</f>
        <v>28225.840686524738</v>
      </c>
      <c r="CP13" s="16">
        <f>IFERROR(CO13*(1+CP14),"na")</f>
        <v>29637.132720850976</v>
      </c>
      <c r="CQ13" s="16">
        <f>CO13+CP13</f>
        <v>57862.973407375714</v>
      </c>
      <c r="CR13" s="47">
        <f>IFERROR(CP13*(1+CR14),"na")</f>
        <v>31118.989356893526</v>
      </c>
      <c r="CS13" s="16">
        <f>CO13+CP13+CR13</f>
        <v>88981.962764269236</v>
      </c>
      <c r="CT13" s="47">
        <f>IFERROR(CR13*(1+CT14),"na")</f>
        <v>32674.938824738205</v>
      </c>
      <c r="CU13" s="16">
        <f>CR13+CT13</f>
        <v>63793.928181631731</v>
      </c>
      <c r="CV13" s="62">
        <f>CO13+CP13+CR13+CT13</f>
        <v>121656.90158900744</v>
      </c>
      <c r="CW13" s="65">
        <f>IFERROR(CT13*(1+CW14),"na")</f>
        <v>34308.685765975119</v>
      </c>
      <c r="CX13" s="16">
        <f>IFERROR(CW13*(1+CX14),"na")</f>
        <v>36024.120054273873</v>
      </c>
      <c r="CY13" s="16">
        <f>CW13+CX13</f>
        <v>70332.805820248992</v>
      </c>
      <c r="CZ13" s="47">
        <f>IFERROR(CX13*(1+CZ14),"na")</f>
        <v>37825.326056987571</v>
      </c>
      <c r="DA13" s="16">
        <f>CW13+CX13+CZ13</f>
        <v>108158.13187723656</v>
      </c>
      <c r="DB13" s="47">
        <f>IFERROR(CZ13*(1+DB14),"na")</f>
        <v>39716.592359836948</v>
      </c>
      <c r="DC13" s="16">
        <f>CZ13+DB13</f>
        <v>77541.918416824512</v>
      </c>
      <c r="DD13" s="62">
        <f>CW13+CX13+CZ13+DB13</f>
        <v>147874.7242370735</v>
      </c>
      <c r="DE13" s="65">
        <f>IFERROR(DB13*(1+DE14),"na")</f>
        <v>41702.421977828795</v>
      </c>
      <c r="DF13" s="16">
        <f>IFERROR(DE13*(1+DF14),"na")</f>
        <v>43787.543076720234</v>
      </c>
      <c r="DG13" s="16">
        <f>DE13+DF13</f>
        <v>85489.965054549029</v>
      </c>
      <c r="DH13" s="47">
        <f>IFERROR(DF13*(1+DH14),"na")</f>
        <v>45976.92023055625</v>
      </c>
      <c r="DI13" s="16">
        <f>DE13+DF13+DH13</f>
        <v>131466.88528510527</v>
      </c>
      <c r="DJ13" s="47">
        <f>IFERROR(DH13*(1+DJ14),"na")</f>
        <v>48275.766242084064</v>
      </c>
      <c r="DK13" s="16">
        <f>DH13+DJ13</f>
        <v>94252.686472640315</v>
      </c>
      <c r="DL13" s="62">
        <f>DE13+DF13+DH13+DJ13</f>
        <v>179742.65152718933</v>
      </c>
      <c r="DM13" s="65">
        <f>IFERROR(DJ13*(1+DM14),"na")</f>
        <v>50689.554554188268</v>
      </c>
      <c r="DN13" s="16">
        <f>IFERROR(DM13*(1+DN14),"na")</f>
        <v>53224.032281897686</v>
      </c>
      <c r="DO13" s="16">
        <f>DM13+DN13</f>
        <v>103913.58683608595</v>
      </c>
      <c r="DP13" s="47">
        <f>IFERROR(DN13*(1+DP14),"na")</f>
        <v>55885.233895992569</v>
      </c>
      <c r="DQ13" s="16">
        <f>DM13+DN13+DP13</f>
        <v>159798.82073207851</v>
      </c>
      <c r="DR13" s="47">
        <f>IFERROR(DP13*(1+DR14),"na")</f>
        <v>58679.495590792198</v>
      </c>
      <c r="DS13" s="16">
        <f>DP13+DR13</f>
        <v>114564.72948678477</v>
      </c>
      <c r="DT13" s="62">
        <f>DM13+DN13+DP13+DR13</f>
        <v>218478.31632287073</v>
      </c>
    </row>
    <row r="14" spans="2:133" ht="14.4" x14ac:dyDescent="0.3">
      <c r="B14" s="41" t="s">
        <v>194</v>
      </c>
      <c r="C14" s="41" t="s">
        <v>58</v>
      </c>
      <c r="D14" s="41"/>
      <c r="E14" s="69"/>
      <c r="F14" s="13">
        <f>IFERROR(F13/E13-1,"na")</f>
        <v>-0.36358561140368828</v>
      </c>
      <c r="H14" s="13">
        <f>IFERROR(H13/F13-1,"na")</f>
        <v>0.11576361881926367</v>
      </c>
      <c r="J14" s="13">
        <f>IFERROR(J13/H13-1,"na")</f>
        <v>0.58742596572147376</v>
      </c>
      <c r="L14" s="50"/>
      <c r="M14" s="69">
        <f>IFERROR(M13/J13-1,"na")</f>
        <v>-2.8923777920855764E-2</v>
      </c>
      <c r="N14" s="13">
        <f>IFERROR(N13/M13-1,"na")</f>
        <v>-0.34776695397902113</v>
      </c>
      <c r="P14" s="13">
        <f>IFERROR(P13/N13-1,"na")</f>
        <v>1.1573048351361859E-2</v>
      </c>
      <c r="R14" s="13">
        <f>IFERROR(R13/P13-1,"na")</f>
        <v>0.64853513360303028</v>
      </c>
      <c r="T14" s="50"/>
      <c r="U14" s="69">
        <f>IFERROR(U13/R13-1,"na")</f>
        <v>8.9061865016099251E-2</v>
      </c>
      <c r="V14" s="13">
        <f>IFERROR(V13/U13-1,"na")</f>
        <v>-0.38361846259831223</v>
      </c>
      <c r="X14" s="13">
        <f>IFERROR(X13/V13-1,"na")</f>
        <v>-3.0432859105408938E-2</v>
      </c>
      <c r="Z14" s="13">
        <f>IFERROR(Z13/X13-1,"na")</f>
        <v>0.71229586935638811</v>
      </c>
      <c r="AB14" s="50"/>
      <c r="AC14" s="69">
        <f>IFERROR(AC13/Z13-1,"na")</f>
        <v>-1.5287517531556771E-2</v>
      </c>
      <c r="AD14" s="13">
        <f>IFERROR(AD13/AC13-1,"na")</f>
        <v>-0.37345107534539235</v>
      </c>
      <c r="AF14" s="13">
        <f>IFERROR(AF13/AD13-1,"na")</f>
        <v>-8.342805182996138E-2</v>
      </c>
      <c r="AH14" s="13">
        <f>IFERROR(AH13/AF13-1,"na")</f>
        <v>0.94097222222222232</v>
      </c>
      <c r="AJ14" s="50"/>
      <c r="AK14" s="69">
        <f>IFERROR(AK13/AH13-1,"na")</f>
        <v>7.4623051367237458E-2</v>
      </c>
      <c r="AL14" s="13">
        <f>IFERROR(AL13/AK13-1,"na")</f>
        <v>-0.41652794292508921</v>
      </c>
      <c r="AN14" s="13">
        <f>IFERROR(AN13/AL13-1,"na")</f>
        <v>-5.8691664968412494E-2</v>
      </c>
      <c r="AP14" s="13">
        <f>IFERROR(AP13/AN13-1,"na")</f>
        <v>0.97683481273002815</v>
      </c>
      <c r="AR14" s="50"/>
      <c r="AS14" s="69">
        <f>IFERROR(AS13/AP13-1,"na")</f>
        <v>-5.7167889606833833E-2</v>
      </c>
      <c r="AT14" s="13">
        <f>IFERROR(AT13/AS13-1,"na")</f>
        <v>-0.24439540016262051</v>
      </c>
      <c r="AV14" s="13">
        <f>IFERROR(AV13/AT13-1,"na")</f>
        <v>0.48332052267486558</v>
      </c>
      <c r="AX14" s="44">
        <v>0.05</v>
      </c>
      <c r="BA14" s="87">
        <v>0.05</v>
      </c>
      <c r="BB14" s="44">
        <v>0.05</v>
      </c>
      <c r="BD14" s="44">
        <v>0.05</v>
      </c>
      <c r="BF14" s="44">
        <v>0.05</v>
      </c>
      <c r="BH14" s="50"/>
      <c r="BI14" s="87">
        <v>0.05</v>
      </c>
      <c r="BJ14" s="44">
        <v>0.05</v>
      </c>
      <c r="BL14" s="44">
        <v>0.05</v>
      </c>
      <c r="BN14" s="44">
        <v>0.05</v>
      </c>
      <c r="BP14" s="50"/>
      <c r="BQ14" s="87">
        <v>0.05</v>
      </c>
      <c r="BR14" s="44">
        <v>0.05</v>
      </c>
      <c r="BT14" s="44">
        <v>0.05</v>
      </c>
      <c r="BV14" s="44">
        <v>0.05</v>
      </c>
      <c r="BX14" s="50"/>
      <c r="BY14" s="87">
        <v>0.05</v>
      </c>
      <c r="BZ14" s="44">
        <v>0.05</v>
      </c>
      <c r="CB14" s="44">
        <v>0.05</v>
      </c>
      <c r="CD14" s="44">
        <v>0.05</v>
      </c>
      <c r="CF14" s="50"/>
      <c r="CG14" s="87">
        <v>0.05</v>
      </c>
      <c r="CH14" s="44">
        <v>0.05</v>
      </c>
      <c r="CJ14" s="44">
        <v>0.05</v>
      </c>
      <c r="CL14" s="44">
        <v>0.05</v>
      </c>
      <c r="CN14" s="50"/>
      <c r="CO14" s="87">
        <v>0.05</v>
      </c>
      <c r="CP14" s="44">
        <v>0.05</v>
      </c>
      <c r="CR14" s="44">
        <v>0.05</v>
      </c>
      <c r="CT14" s="44">
        <v>0.05</v>
      </c>
      <c r="CV14" s="50"/>
      <c r="CW14" s="87">
        <v>0.05</v>
      </c>
      <c r="CX14" s="44">
        <v>0.05</v>
      </c>
      <c r="CZ14" s="44">
        <v>0.05</v>
      </c>
      <c r="DB14" s="44">
        <v>0.05</v>
      </c>
      <c r="DD14" s="50"/>
      <c r="DE14" s="87">
        <v>0.05</v>
      </c>
      <c r="DF14" s="44">
        <v>0.05</v>
      </c>
      <c r="DH14" s="44">
        <v>0.05</v>
      </c>
      <c r="DJ14" s="44">
        <v>0.05</v>
      </c>
      <c r="DL14" s="50"/>
      <c r="DM14" s="87">
        <v>0.05</v>
      </c>
      <c r="DN14" s="44">
        <v>0.05</v>
      </c>
      <c r="DP14" s="44">
        <v>0.05</v>
      </c>
      <c r="DR14" s="44">
        <v>0.05</v>
      </c>
      <c r="DT14" s="50"/>
    </row>
    <row r="15" spans="2:133" ht="14.4" x14ac:dyDescent="0.3">
      <c r="B15" s="41" t="s">
        <v>195</v>
      </c>
      <c r="C15" s="41"/>
      <c r="D15" s="41"/>
      <c r="E15" s="49"/>
      <c r="K15" s="13">
        <f>IFERROR(K13/G13-1,"na")</f>
        <v>0.12275973435225618</v>
      </c>
      <c r="L15" s="50"/>
      <c r="M15" s="49"/>
      <c r="O15" s="13">
        <f>IFERROR(O13/K13-1,"na")</f>
        <v>-1.5648580486372077E-2</v>
      </c>
      <c r="Q15" s="13">
        <f>IFERROR(Q13/I13-1,"na")</f>
        <v>7.8520786080225724E-2</v>
      </c>
      <c r="S15" s="13">
        <f>IFERROR(S13/O13-1,"na")</f>
        <v>5.7631757660568494E-2</v>
      </c>
      <c r="T15" s="50"/>
      <c r="U15" s="49"/>
      <c r="W15" s="13">
        <f>IFERROR(W13/S13-1,"na")</f>
        <v>9.5693035111444003E-2</v>
      </c>
      <c r="Y15" s="13">
        <f>IFERROR(Y13/Q13-1,"na")</f>
        <v>0.13432846795838072</v>
      </c>
      <c r="AA15" s="13">
        <f>IFERROR(AA13/W13-1,"na")</f>
        <v>2.8147003720377928E-3</v>
      </c>
      <c r="AB15" s="50"/>
      <c r="AC15" s="49"/>
      <c r="AE15" s="13">
        <f>IFERROR(AE13/AA13-1,"na")</f>
        <v>1.1156366212148106E-2</v>
      </c>
      <c r="AG15" s="13">
        <f>IFERROR(AG13/Y13-1,"na")</f>
        <v>1.6659860109033975E-3</v>
      </c>
      <c r="AI15" s="13">
        <f>IFERROR(AI13/AE13-1,"na")</f>
        <v>3.8353765323992928E-2</v>
      </c>
      <c r="AJ15" s="50"/>
      <c r="AK15" s="49"/>
      <c r="AM15" s="13">
        <f>IFERROR(AM13/AI13-1,"na")</f>
        <v>0.12303929836397365</v>
      </c>
      <c r="AO15" s="13">
        <f>IFERROR(AO13/AG13-1,"na")</f>
        <v>0.16075588920528094</v>
      </c>
      <c r="AQ15" s="13">
        <f>IFERROR(AQ13/AM13-1,"na")</f>
        <v>3.2514830667567773E-2</v>
      </c>
      <c r="AR15" s="50"/>
      <c r="AS15" s="49"/>
      <c r="AU15" s="13">
        <f>IFERROR(AU13/AQ13-1,"na")</f>
        <v>9.9199999999999955E-2</v>
      </c>
      <c r="AW15" s="13">
        <f>IFERROR(AW13/AO13-1,"na")</f>
        <v>0.38063113291703843</v>
      </c>
      <c r="AY15" s="13">
        <f>IFERROR(AY13/AU13-1,"na")</f>
        <v>0.30875016540955413</v>
      </c>
      <c r="AZ15" s="50"/>
      <c r="BA15" s="49"/>
      <c r="BC15" s="13">
        <f>IFERROR(BC13/AY13-1,"na")</f>
        <v>0.10250000000000004</v>
      </c>
      <c r="BE15" s="13">
        <f>IFERROR(BE13/AW13-1,"na")</f>
        <v>0.35429333809514207</v>
      </c>
      <c r="BG15" s="13">
        <f>IFERROR(BG13/BC13-1,"na")</f>
        <v>0.10250000000000004</v>
      </c>
      <c r="BH15" s="50"/>
      <c r="BI15" s="49"/>
      <c r="BK15" s="13">
        <f>IFERROR(BK13/BG13-1,"na")</f>
        <v>0.10250000000000026</v>
      </c>
      <c r="BM15" s="13">
        <f>IFERROR(BM13/BE13-1,"na")</f>
        <v>0.21550625000000045</v>
      </c>
      <c r="BO15" s="13">
        <f>IFERROR(BO13/BK13-1,"na")</f>
        <v>0.10250000000000004</v>
      </c>
      <c r="BP15" s="50"/>
      <c r="BQ15" s="49"/>
      <c r="BS15" s="13">
        <f>IFERROR(BS13/BO13-1,"na")</f>
        <v>0.10250000000000004</v>
      </c>
      <c r="BU15" s="13">
        <f>IFERROR(BU13/BM13-1,"na")</f>
        <v>0.21550625000000001</v>
      </c>
      <c r="BW15" s="13">
        <f>IFERROR(BW13/BS13-1,"na")</f>
        <v>0.10250000000000026</v>
      </c>
      <c r="BX15" s="50"/>
      <c r="BY15" s="49"/>
      <c r="CA15" s="13">
        <f>IFERROR(CA13/BW13-1,"na")</f>
        <v>0.10250000000000004</v>
      </c>
      <c r="CC15" s="13">
        <f>IFERROR(CC13/BU13-1,"na")</f>
        <v>0.21550625000000045</v>
      </c>
      <c r="CE15" s="13">
        <f>IFERROR(CE13/CA13-1,"na")</f>
        <v>0.10250000000000026</v>
      </c>
      <c r="CF15" s="50"/>
      <c r="CG15" s="49"/>
      <c r="CI15" s="13">
        <f>IFERROR(CI13/CE13-1,"na")</f>
        <v>0.10250000000000004</v>
      </c>
      <c r="CK15" s="13">
        <f>IFERROR(CK13/CC13-1,"na")</f>
        <v>0.21550625000000023</v>
      </c>
      <c r="CM15" s="13">
        <f>IFERROR(CM13/CI13-1,"na")</f>
        <v>0.10250000000000004</v>
      </c>
      <c r="CN15" s="50"/>
      <c r="CO15" s="49"/>
      <c r="CQ15" s="13">
        <f>IFERROR(CQ13/CM13-1,"na")</f>
        <v>0.10250000000000004</v>
      </c>
      <c r="CS15" s="13">
        <f>IFERROR(CS13/CK13-1,"na")</f>
        <v>0.21550625000000023</v>
      </c>
      <c r="CU15" s="13">
        <f>IFERROR(CU13/CQ13-1,"na")</f>
        <v>0.10250000000000004</v>
      </c>
      <c r="CV15" s="50"/>
      <c r="CW15" s="49"/>
      <c r="CY15" s="13">
        <f>IFERROR(CY13/CU13-1,"na")</f>
        <v>0.10250000000000004</v>
      </c>
      <c r="DA15" s="13">
        <f>IFERROR(DA13/CS13-1,"na")</f>
        <v>0.21550625000000023</v>
      </c>
      <c r="DC15" s="13">
        <f>IFERROR(DC13/CY13-1,"na")</f>
        <v>0.10250000000000004</v>
      </c>
      <c r="DD15" s="50"/>
      <c r="DE15" s="49"/>
      <c r="DG15" s="13">
        <f>IFERROR(DG13/DC13-1,"na")</f>
        <v>0.10250000000000004</v>
      </c>
      <c r="DI15" s="13">
        <f>IFERROR(DI13/DA13-1,"na")</f>
        <v>0.21550625000000001</v>
      </c>
      <c r="DK15" s="13">
        <f>IFERROR(DK13/DG13-1,"na")</f>
        <v>0.10250000000000004</v>
      </c>
      <c r="DL15" s="50"/>
      <c r="DM15" s="49"/>
      <c r="DO15" s="13">
        <f>IFERROR(DO13/DK13-1,"na")</f>
        <v>0.10250000000000004</v>
      </c>
      <c r="DQ15" s="13">
        <f>IFERROR(DQ13/DI13-1,"na")</f>
        <v>0.21550625000000023</v>
      </c>
      <c r="DS15" s="13">
        <f>IFERROR(DS13/DO13-1,"na")</f>
        <v>0.10250000000000004</v>
      </c>
      <c r="DT15" s="50"/>
    </row>
    <row r="16" spans="2:133" ht="14.4" x14ac:dyDescent="0.3">
      <c r="B16" s="41" t="s">
        <v>196</v>
      </c>
      <c r="C16" s="41"/>
      <c r="D16" s="41"/>
      <c r="E16" s="49"/>
      <c r="L16" s="50"/>
      <c r="M16" s="49"/>
      <c r="T16" s="64">
        <f>IFERROR(T13/L13-1,"na")</f>
        <v>7.1282015567829315E-2</v>
      </c>
      <c r="U16" s="49"/>
      <c r="AB16" s="64">
        <f>IFERROR(AB13/T13-1,"na")</f>
        <v>0.12796727558220367</v>
      </c>
      <c r="AC16" s="49"/>
      <c r="AJ16" s="64">
        <f>IFERROR(AJ13/AB13-1,"na")</f>
        <v>3.1995495715166022E-2</v>
      </c>
      <c r="AK16" s="49"/>
      <c r="AR16" s="64">
        <f>IFERROR(AR13/AJ13-1,"na")</f>
        <v>0.16277171578314298</v>
      </c>
      <c r="AS16" s="49"/>
      <c r="AZ16" s="64">
        <f>IFERROR(AZ13/AR13-1,"na")</f>
        <v>0.28918794103520873</v>
      </c>
      <c r="BA16" s="49"/>
      <c r="BH16" s="64">
        <f>IFERROR(BH13/AZ13-1,"na")</f>
        <v>0.31399711781708861</v>
      </c>
      <c r="BI16" s="49"/>
      <c r="BP16" s="64">
        <f>IFERROR(BP13/BH13-1,"na")</f>
        <v>0.21550625000000045</v>
      </c>
      <c r="BQ16" s="49"/>
      <c r="BX16" s="64">
        <f>IFERROR(BX13/BP13-1,"na")</f>
        <v>0.21550625000000001</v>
      </c>
      <c r="BY16" s="49"/>
      <c r="CF16" s="64">
        <f>IFERROR(CF13/BX13-1,"na")</f>
        <v>0.21550625000000045</v>
      </c>
      <c r="CG16" s="49"/>
      <c r="CN16" s="64">
        <f>IFERROR(CN13/CF13-1,"na")</f>
        <v>0.21550625000000023</v>
      </c>
      <c r="CO16" s="49"/>
      <c r="CV16" s="64">
        <f>IFERROR(CV13/CN13-1,"na")</f>
        <v>0.21550625000000023</v>
      </c>
      <c r="CW16" s="49"/>
      <c r="DD16" s="64">
        <f>IFERROR(DD13/CV13-1,"na")</f>
        <v>0.21550625000000023</v>
      </c>
      <c r="DE16" s="49"/>
      <c r="DL16" s="64">
        <f>IFERROR(DL13/DD13-1,"na")</f>
        <v>0.21550625000000001</v>
      </c>
      <c r="DM16" s="49"/>
      <c r="DT16" s="64">
        <f>IFERROR(DT13/DL13-1,"na")</f>
        <v>0.21550625000000023</v>
      </c>
    </row>
    <row r="17" spans="2:124" x14ac:dyDescent="0.25">
      <c r="B17" s="10" t="s">
        <v>23</v>
      </c>
      <c r="C17" s="10" t="s">
        <v>57</v>
      </c>
      <c r="E17" s="66">
        <f t="shared" ref="E17:BP17" si="0">E19+E21+E23</f>
        <v>2383</v>
      </c>
      <c r="F17" s="15">
        <f t="shared" si="0"/>
        <v>1584.3</v>
      </c>
      <c r="G17" s="15">
        <f t="shared" si="0"/>
        <v>3967.3</v>
      </c>
      <c r="H17" s="15">
        <f t="shared" si="0"/>
        <v>1730.9</v>
      </c>
      <c r="I17" s="15">
        <f t="shared" si="0"/>
        <v>5698.2</v>
      </c>
      <c r="J17" s="15">
        <f t="shared" si="0"/>
        <v>2750.4</v>
      </c>
      <c r="K17" s="15">
        <f t="shared" si="0"/>
        <v>4481.2999999999993</v>
      </c>
      <c r="L17" s="58">
        <f t="shared" si="0"/>
        <v>8448.6</v>
      </c>
      <c r="M17" s="66">
        <f t="shared" si="0"/>
        <v>2665.1</v>
      </c>
      <c r="N17" s="15">
        <f t="shared" si="0"/>
        <v>1986.8</v>
      </c>
      <c r="O17" s="15">
        <f t="shared" si="0"/>
        <v>4651.9000000000005</v>
      </c>
      <c r="P17" s="15">
        <f t="shared" si="0"/>
        <v>2007.2999999999997</v>
      </c>
      <c r="Q17" s="15">
        <f t="shared" si="0"/>
        <v>6659.2</v>
      </c>
      <c r="R17" s="15">
        <f t="shared" si="0"/>
        <v>3144.2000000000003</v>
      </c>
      <c r="S17" s="15">
        <f t="shared" si="0"/>
        <v>5151.5</v>
      </c>
      <c r="T17" s="58">
        <f t="shared" si="0"/>
        <v>9803.4</v>
      </c>
      <c r="U17" s="66">
        <f t="shared" si="0"/>
        <v>3186.1</v>
      </c>
      <c r="V17" s="15">
        <f t="shared" si="0"/>
        <v>2434.8999999999996</v>
      </c>
      <c r="W17" s="15">
        <f t="shared" si="0"/>
        <v>5620.9999999999991</v>
      </c>
      <c r="X17" s="15">
        <f t="shared" si="0"/>
        <v>2332</v>
      </c>
      <c r="Y17" s="15">
        <f t="shared" si="0"/>
        <v>7952.9999999999991</v>
      </c>
      <c r="Z17" s="15">
        <f t="shared" si="0"/>
        <v>3507</v>
      </c>
      <c r="AA17" s="15">
        <f t="shared" si="0"/>
        <v>5839</v>
      </c>
      <c r="AB17" s="58">
        <f t="shared" si="0"/>
        <v>11460</v>
      </c>
      <c r="AC17" s="66">
        <f t="shared" si="0"/>
        <v>3330</v>
      </c>
      <c r="AD17" s="15">
        <f t="shared" si="0"/>
        <v>2412</v>
      </c>
      <c r="AE17" s="15">
        <f t="shared" si="0"/>
        <v>5742</v>
      </c>
      <c r="AF17" s="15">
        <f t="shared" si="0"/>
        <v>2092</v>
      </c>
      <c r="AG17" s="15">
        <f t="shared" si="0"/>
        <v>7834</v>
      </c>
      <c r="AH17" s="15">
        <f t="shared" si="0"/>
        <v>3550</v>
      </c>
      <c r="AI17" s="15">
        <f t="shared" si="0"/>
        <v>5642</v>
      </c>
      <c r="AJ17" s="58">
        <f t="shared" si="0"/>
        <v>11384</v>
      </c>
      <c r="AK17" s="66">
        <f t="shared" si="0"/>
        <v>3733</v>
      </c>
      <c r="AL17" s="15">
        <f t="shared" si="0"/>
        <v>2575</v>
      </c>
      <c r="AM17" s="15">
        <f t="shared" si="0"/>
        <v>6308</v>
      </c>
      <c r="AN17" s="15">
        <f t="shared" si="0"/>
        <v>2356</v>
      </c>
      <c r="AO17" s="15">
        <f t="shared" si="0"/>
        <v>8664</v>
      </c>
      <c r="AP17" s="15">
        <f t="shared" si="0"/>
        <v>4117</v>
      </c>
      <c r="AQ17" s="15">
        <f t="shared" si="0"/>
        <v>6473</v>
      </c>
      <c r="AR17" s="58">
        <f t="shared" si="0"/>
        <v>12781</v>
      </c>
      <c r="AS17" s="66">
        <f t="shared" si="0"/>
        <v>3878</v>
      </c>
      <c r="AT17" s="66">
        <f t="shared" si="0"/>
        <v>3063</v>
      </c>
      <c r="AU17" s="15">
        <f t="shared" si="0"/>
        <v>6941</v>
      </c>
      <c r="AV17" s="15">
        <f t="shared" si="0"/>
        <v>3531</v>
      </c>
      <c r="AW17" s="15">
        <f t="shared" si="0"/>
        <v>10472</v>
      </c>
      <c r="AX17" s="48">
        <f t="shared" si="0"/>
        <v>9726.1920000000009</v>
      </c>
      <c r="AY17" s="15">
        <f t="shared" si="0"/>
        <v>13257.192000000003</v>
      </c>
      <c r="AZ17" s="15">
        <f t="shared" si="0"/>
        <v>20198.192000000003</v>
      </c>
      <c r="BA17" s="66">
        <f t="shared" si="0"/>
        <v>10212.501600000003</v>
      </c>
      <c r="BB17" s="15">
        <f t="shared" si="0"/>
        <v>10723.126680000001</v>
      </c>
      <c r="BC17" s="15">
        <f t="shared" si="0"/>
        <v>20935.628280000001</v>
      </c>
      <c r="BD17" s="48">
        <f t="shared" si="0"/>
        <v>11259.283014000002</v>
      </c>
      <c r="BE17" s="15">
        <f t="shared" si="0"/>
        <v>32194.911294000005</v>
      </c>
      <c r="BF17" s="48">
        <f t="shared" si="0"/>
        <v>11822.247164700004</v>
      </c>
      <c r="BG17" s="15">
        <f t="shared" si="0"/>
        <v>23081.530178700006</v>
      </c>
      <c r="BH17" s="58">
        <f t="shared" si="0"/>
        <v>44017.158458700011</v>
      </c>
      <c r="BI17" s="66">
        <f t="shared" si="0"/>
        <v>12413.359522935003</v>
      </c>
      <c r="BJ17" s="15">
        <f t="shared" si="0"/>
        <v>13034.027499081754</v>
      </c>
      <c r="BK17" s="15">
        <f t="shared" si="0"/>
        <v>25447.387022016759</v>
      </c>
      <c r="BL17" s="48">
        <f t="shared" si="0"/>
        <v>13685.728874035844</v>
      </c>
      <c r="BM17" s="15">
        <f t="shared" si="0"/>
        <v>39133.115896052601</v>
      </c>
      <c r="BN17" s="48">
        <f t="shared" si="0"/>
        <v>14370.015317737636</v>
      </c>
      <c r="BO17" s="15">
        <f t="shared" si="0"/>
        <v>28055.74419177348</v>
      </c>
      <c r="BP17" s="58">
        <f t="shared" si="0"/>
        <v>53503.131213790235</v>
      </c>
      <c r="BQ17" s="66">
        <f t="shared" ref="BQ17:DT17" si="1">BQ19+BQ21+BQ23</f>
        <v>15088.516083624518</v>
      </c>
      <c r="BR17" s="15">
        <f t="shared" si="1"/>
        <v>15842.94188780574</v>
      </c>
      <c r="BS17" s="15">
        <f t="shared" si="1"/>
        <v>30931.45797143026</v>
      </c>
      <c r="BT17" s="48">
        <f t="shared" si="1"/>
        <v>16635.08898219603</v>
      </c>
      <c r="BU17" s="15">
        <f t="shared" si="1"/>
        <v>47566.546953626297</v>
      </c>
      <c r="BV17" s="48">
        <f t="shared" si="1"/>
        <v>17466.843431305835</v>
      </c>
      <c r="BW17" s="15">
        <f t="shared" si="1"/>
        <v>34101.932413501869</v>
      </c>
      <c r="BX17" s="58">
        <f t="shared" si="1"/>
        <v>65033.390384932121</v>
      </c>
      <c r="BY17" s="66">
        <f t="shared" si="1"/>
        <v>18340.18560287113</v>
      </c>
      <c r="BZ17" s="15">
        <f t="shared" si="1"/>
        <v>19257.194883014687</v>
      </c>
      <c r="CA17" s="15">
        <f t="shared" si="1"/>
        <v>37597.380485885813</v>
      </c>
      <c r="CB17" s="48">
        <f t="shared" si="1"/>
        <v>20220.054627165424</v>
      </c>
      <c r="CC17" s="15">
        <f t="shared" si="1"/>
        <v>57817.435113051237</v>
      </c>
      <c r="CD17" s="48">
        <f t="shared" si="1"/>
        <v>21231.057358523693</v>
      </c>
      <c r="CE17" s="15">
        <f t="shared" si="1"/>
        <v>41451.111985689109</v>
      </c>
      <c r="CF17" s="58">
        <f t="shared" si="1"/>
        <v>79048.492471574922</v>
      </c>
      <c r="CG17" s="66">
        <f t="shared" si="1"/>
        <v>22292.61022644988</v>
      </c>
      <c r="CH17" s="15">
        <f t="shared" si="1"/>
        <v>23407.240737772372</v>
      </c>
      <c r="CI17" s="15">
        <f t="shared" si="1"/>
        <v>45699.850964222256</v>
      </c>
      <c r="CJ17" s="48">
        <f t="shared" si="1"/>
        <v>24577.602774660994</v>
      </c>
      <c r="CK17" s="15">
        <f t="shared" si="1"/>
        <v>70277.45373888324</v>
      </c>
      <c r="CL17" s="48">
        <f t="shared" si="1"/>
        <v>25806.482913394044</v>
      </c>
      <c r="CM17" s="15">
        <f t="shared" si="1"/>
        <v>50384.085688055042</v>
      </c>
      <c r="CN17" s="58">
        <f t="shared" si="1"/>
        <v>96083.936652277305</v>
      </c>
      <c r="CO17" s="66">
        <f t="shared" si="1"/>
        <v>27096.807059063747</v>
      </c>
      <c r="CP17" s="15">
        <f t="shared" si="1"/>
        <v>28451.647412016941</v>
      </c>
      <c r="CQ17" s="15">
        <f t="shared" si="1"/>
        <v>55548.454471080688</v>
      </c>
      <c r="CR17" s="48">
        <f t="shared" si="1"/>
        <v>29874.229782617786</v>
      </c>
      <c r="CS17" s="15">
        <f t="shared" si="1"/>
        <v>85422.684253698477</v>
      </c>
      <c r="CT17" s="48">
        <f t="shared" si="1"/>
        <v>31367.941271748678</v>
      </c>
      <c r="CU17" s="15">
        <f t="shared" si="1"/>
        <v>61242.171054366467</v>
      </c>
      <c r="CV17" s="58">
        <f t="shared" si="1"/>
        <v>116790.62552544715</v>
      </c>
      <c r="CW17" s="66">
        <f t="shared" si="1"/>
        <v>32936.338335336113</v>
      </c>
      <c r="CX17" s="15">
        <f t="shared" si="1"/>
        <v>34583.155252102923</v>
      </c>
      <c r="CY17" s="15">
        <f t="shared" si="1"/>
        <v>67519.493587439036</v>
      </c>
      <c r="CZ17" s="48">
        <f t="shared" si="1"/>
        <v>36312.313014708066</v>
      </c>
      <c r="DA17" s="15">
        <f t="shared" si="1"/>
        <v>103831.80660214712</v>
      </c>
      <c r="DB17" s="48">
        <f t="shared" si="1"/>
        <v>38127.928665443469</v>
      </c>
      <c r="DC17" s="15">
        <f t="shared" si="1"/>
        <v>74440.24168015155</v>
      </c>
      <c r="DD17" s="58">
        <f t="shared" si="1"/>
        <v>141959.73526759059</v>
      </c>
      <c r="DE17" s="66">
        <f t="shared" si="1"/>
        <v>40034.325098715643</v>
      </c>
      <c r="DF17" s="15">
        <f t="shared" si="1"/>
        <v>42036.041353651424</v>
      </c>
      <c r="DG17" s="15">
        <f t="shared" si="1"/>
        <v>82070.36645236706</v>
      </c>
      <c r="DH17" s="48">
        <f t="shared" si="1"/>
        <v>44137.843421334001</v>
      </c>
      <c r="DI17" s="15">
        <f t="shared" si="1"/>
        <v>126208.20987370107</v>
      </c>
      <c r="DJ17" s="48">
        <f t="shared" si="1"/>
        <v>46344.735592400699</v>
      </c>
      <c r="DK17" s="15">
        <f t="shared" si="1"/>
        <v>90482.579013734692</v>
      </c>
      <c r="DL17" s="58">
        <f t="shared" si="1"/>
        <v>172552.94546610175</v>
      </c>
      <c r="DM17" s="66">
        <f t="shared" si="1"/>
        <v>48661.972372020733</v>
      </c>
      <c r="DN17" s="15">
        <f t="shared" si="1"/>
        <v>51095.070990621782</v>
      </c>
      <c r="DO17" s="15">
        <f t="shared" si="1"/>
        <v>99757.043362642522</v>
      </c>
      <c r="DP17" s="48">
        <f t="shared" si="1"/>
        <v>53649.824540152869</v>
      </c>
      <c r="DQ17" s="15">
        <f t="shared" si="1"/>
        <v>153406.86790279541</v>
      </c>
      <c r="DR17" s="48">
        <f t="shared" si="1"/>
        <v>56332.315767160508</v>
      </c>
      <c r="DS17" s="15">
        <f t="shared" si="1"/>
        <v>109982.14030731337</v>
      </c>
      <c r="DT17" s="58">
        <f t="shared" si="1"/>
        <v>209739.18366995588</v>
      </c>
    </row>
    <row r="18" spans="2:124" ht="14.4" x14ac:dyDescent="0.3">
      <c r="B18" s="41" t="s">
        <v>24</v>
      </c>
      <c r="C18" s="12" t="s">
        <v>58</v>
      </c>
      <c r="D18" s="12"/>
      <c r="E18" s="67">
        <f t="shared" ref="E18:BP18" si="2">IFERROR(E17/E13,"na")</f>
        <v>0.443456091705901</v>
      </c>
      <c r="F18" s="12">
        <f t="shared" si="2"/>
        <v>0.46325915962455039</v>
      </c>
      <c r="G18" s="12">
        <f t="shared" si="2"/>
        <v>0.45115766011644831</v>
      </c>
      <c r="H18" s="12">
        <f t="shared" si="2"/>
        <v>0.45361392106504533</v>
      </c>
      <c r="I18" s="12">
        <f t="shared" si="2"/>
        <v>0.45190096277380359</v>
      </c>
      <c r="J18" s="12">
        <f t="shared" si="2"/>
        <v>0.45406369174384625</v>
      </c>
      <c r="K18" s="12">
        <f t="shared" si="2"/>
        <v>0.45388986235326284</v>
      </c>
      <c r="L18" s="63">
        <f t="shared" si="2"/>
        <v>0.45260276320935139</v>
      </c>
      <c r="M18" s="67">
        <f t="shared" si="2"/>
        <v>0.45308648271875684</v>
      </c>
      <c r="N18" s="12">
        <f t="shared" si="2"/>
        <v>0.51786784829923105</v>
      </c>
      <c r="O18" s="12">
        <f t="shared" si="2"/>
        <v>0.4786594777025498</v>
      </c>
      <c r="P18" s="12">
        <f t="shared" si="2"/>
        <v>0.5172253858641036</v>
      </c>
      <c r="Q18" s="12">
        <f t="shared" si="2"/>
        <v>0.48966506121548586</v>
      </c>
      <c r="R18" s="12">
        <f t="shared" si="2"/>
        <v>0.49145018600143803</v>
      </c>
      <c r="S18" s="12">
        <f t="shared" si="2"/>
        <v>0.50118205609658806</v>
      </c>
      <c r="T18" s="63">
        <f t="shared" si="2"/>
        <v>0.49023618188455442</v>
      </c>
      <c r="U18" s="67">
        <f t="shared" si="2"/>
        <v>0.45727366668580283</v>
      </c>
      <c r="V18" s="12">
        <f t="shared" si="2"/>
        <v>0.56695461848324669</v>
      </c>
      <c r="W18" s="12">
        <f t="shared" si="2"/>
        <v>0.49909876313008883</v>
      </c>
      <c r="X18" s="12">
        <f t="shared" si="2"/>
        <v>0.56003842459173869</v>
      </c>
      <c r="Y18" s="12">
        <f t="shared" si="2"/>
        <v>0.51554812236245884</v>
      </c>
      <c r="Z18" s="12">
        <f t="shared" si="2"/>
        <v>0.49186535764375877</v>
      </c>
      <c r="AA18" s="12">
        <f t="shared" si="2"/>
        <v>0.51700017708517798</v>
      </c>
      <c r="AB18" s="63">
        <f t="shared" si="2"/>
        <v>0.50806204918359843</v>
      </c>
      <c r="AC18" s="67">
        <f t="shared" si="2"/>
        <v>0.47429141147984616</v>
      </c>
      <c r="AD18" s="12">
        <f t="shared" si="2"/>
        <v>0.54830643328029094</v>
      </c>
      <c r="AE18" s="12">
        <f t="shared" si="2"/>
        <v>0.5028021015761821</v>
      </c>
      <c r="AF18" s="12">
        <f t="shared" si="2"/>
        <v>0.51884920634920639</v>
      </c>
      <c r="AG18" s="12">
        <f t="shared" si="2"/>
        <v>0.50698938648718617</v>
      </c>
      <c r="AH18" s="12">
        <f t="shared" si="2"/>
        <v>0.45361615129056987</v>
      </c>
      <c r="AI18" s="12">
        <f t="shared" si="2"/>
        <v>0.47579693034238491</v>
      </c>
      <c r="AJ18" s="63">
        <f t="shared" si="2"/>
        <v>0.48904545064008936</v>
      </c>
      <c r="AK18" s="67">
        <f t="shared" si="2"/>
        <v>0.44387633769322238</v>
      </c>
      <c r="AL18" s="12">
        <f t="shared" si="2"/>
        <v>0.52476054615854906</v>
      </c>
      <c r="AM18" s="12">
        <f t="shared" si="2"/>
        <v>0.47368025831643762</v>
      </c>
      <c r="AN18" s="12">
        <f t="shared" si="2"/>
        <v>0.51006711409395977</v>
      </c>
      <c r="AO18" s="12">
        <f t="shared" si="2"/>
        <v>0.48305084745762711</v>
      </c>
      <c r="AP18" s="12">
        <f t="shared" si="2"/>
        <v>0.45088161209068012</v>
      </c>
      <c r="AQ18" s="12">
        <f t="shared" si="2"/>
        <v>0.47076363636363638</v>
      </c>
      <c r="AR18" s="63">
        <f t="shared" si="2"/>
        <v>0.4721986182436177</v>
      </c>
      <c r="AS18" s="67">
        <f t="shared" si="2"/>
        <v>0.45045882216285282</v>
      </c>
      <c r="AT18" s="12">
        <f t="shared" si="2"/>
        <v>0.47086856264411991</v>
      </c>
      <c r="AU18" s="12">
        <f t="shared" si="2"/>
        <v>0.45924308588064044</v>
      </c>
      <c r="AV18" s="12">
        <f t="shared" si="2"/>
        <v>0.3659446574774588</v>
      </c>
      <c r="AW18" s="12">
        <f t="shared" si="2"/>
        <v>0.42288898760247146</v>
      </c>
      <c r="AX18" s="46">
        <f t="shared" si="2"/>
        <v>0.96000000000000008</v>
      </c>
      <c r="AY18" s="12">
        <f t="shared" si="2"/>
        <v>0.67021690608656537</v>
      </c>
      <c r="AZ18" s="12">
        <f t="shared" si="2"/>
        <v>0.57883680642623692</v>
      </c>
      <c r="BA18" s="51">
        <f t="shared" si="2"/>
        <v>0.96000000000000019</v>
      </c>
      <c r="BB18" s="46">
        <f t="shared" si="2"/>
        <v>0.96</v>
      </c>
      <c r="BC18" s="12">
        <f t="shared" si="2"/>
        <v>0.96</v>
      </c>
      <c r="BD18" s="46">
        <f t="shared" si="2"/>
        <v>0.96000000000000008</v>
      </c>
      <c r="BE18" s="12">
        <f t="shared" si="2"/>
        <v>0.96000000000000008</v>
      </c>
      <c r="BF18" s="46">
        <f t="shared" si="2"/>
        <v>0.96000000000000008</v>
      </c>
      <c r="BG18" s="12">
        <f t="shared" si="2"/>
        <v>0.96000000000000008</v>
      </c>
      <c r="BH18" s="63">
        <f t="shared" si="2"/>
        <v>0.96000000000000019</v>
      </c>
      <c r="BI18" s="51">
        <f t="shared" si="2"/>
        <v>0.96</v>
      </c>
      <c r="BJ18" s="46">
        <f t="shared" si="2"/>
        <v>0.96</v>
      </c>
      <c r="BK18" s="12">
        <f t="shared" si="2"/>
        <v>0.96</v>
      </c>
      <c r="BL18" s="46">
        <f t="shared" si="2"/>
        <v>0.96000000000000008</v>
      </c>
      <c r="BM18" s="12">
        <f t="shared" si="2"/>
        <v>0.96</v>
      </c>
      <c r="BN18" s="46">
        <f t="shared" si="2"/>
        <v>0.96000000000000008</v>
      </c>
      <c r="BO18" s="12">
        <f t="shared" si="2"/>
        <v>0.96000000000000008</v>
      </c>
      <c r="BP18" s="63">
        <f t="shared" si="2"/>
        <v>0.96</v>
      </c>
      <c r="BQ18" s="51">
        <f t="shared" ref="BQ18:DT18" si="3">IFERROR(BQ17/BQ13,"na")</f>
        <v>0.96000000000000008</v>
      </c>
      <c r="BR18" s="46">
        <f t="shared" si="3"/>
        <v>0.95999999999999985</v>
      </c>
      <c r="BS18" s="12">
        <f t="shared" si="3"/>
        <v>0.96000000000000008</v>
      </c>
      <c r="BT18" s="46">
        <f t="shared" si="3"/>
        <v>0.96</v>
      </c>
      <c r="BU18" s="12">
        <f t="shared" si="3"/>
        <v>0.96000000000000019</v>
      </c>
      <c r="BV18" s="46">
        <f t="shared" si="3"/>
        <v>0.96000000000000008</v>
      </c>
      <c r="BW18" s="12">
        <f t="shared" si="3"/>
        <v>0.96000000000000008</v>
      </c>
      <c r="BX18" s="63">
        <f t="shared" si="3"/>
        <v>0.96</v>
      </c>
      <c r="BY18" s="51">
        <f t="shared" si="3"/>
        <v>0.96000000000000019</v>
      </c>
      <c r="BZ18" s="46">
        <f t="shared" si="3"/>
        <v>0.96000000000000008</v>
      </c>
      <c r="CA18" s="12">
        <f t="shared" si="3"/>
        <v>0.96000000000000008</v>
      </c>
      <c r="CB18" s="46">
        <f t="shared" si="3"/>
        <v>0.96000000000000008</v>
      </c>
      <c r="CC18" s="12">
        <f t="shared" si="3"/>
        <v>0.96000000000000008</v>
      </c>
      <c r="CD18" s="46">
        <f t="shared" si="3"/>
        <v>0.96</v>
      </c>
      <c r="CE18" s="12">
        <f t="shared" si="3"/>
        <v>0.95999999999999985</v>
      </c>
      <c r="CF18" s="63">
        <f t="shared" si="3"/>
        <v>0.96</v>
      </c>
      <c r="CG18" s="51">
        <f t="shared" si="3"/>
        <v>0.96000000000000008</v>
      </c>
      <c r="CH18" s="46">
        <f t="shared" si="3"/>
        <v>0.96</v>
      </c>
      <c r="CI18" s="12">
        <f t="shared" si="3"/>
        <v>0.96000000000000008</v>
      </c>
      <c r="CJ18" s="46">
        <f t="shared" si="3"/>
        <v>0.96000000000000008</v>
      </c>
      <c r="CK18" s="12">
        <f t="shared" si="3"/>
        <v>0.96</v>
      </c>
      <c r="CL18" s="46">
        <f t="shared" si="3"/>
        <v>0.96</v>
      </c>
      <c r="CM18" s="12">
        <f t="shared" si="3"/>
        <v>0.96000000000000008</v>
      </c>
      <c r="CN18" s="63">
        <f t="shared" si="3"/>
        <v>0.96000000000000019</v>
      </c>
      <c r="CO18" s="51">
        <f t="shared" si="3"/>
        <v>0.96</v>
      </c>
      <c r="CP18" s="46">
        <f t="shared" si="3"/>
        <v>0.96000000000000019</v>
      </c>
      <c r="CQ18" s="12">
        <f t="shared" si="3"/>
        <v>0.96000000000000008</v>
      </c>
      <c r="CR18" s="46">
        <f t="shared" si="3"/>
        <v>0.96000000000000008</v>
      </c>
      <c r="CS18" s="12">
        <f t="shared" si="3"/>
        <v>0.96000000000000008</v>
      </c>
      <c r="CT18" s="46">
        <f t="shared" si="3"/>
        <v>0.96000000000000008</v>
      </c>
      <c r="CU18" s="12">
        <f t="shared" si="3"/>
        <v>0.96000000000000008</v>
      </c>
      <c r="CV18" s="63">
        <f t="shared" si="3"/>
        <v>0.96000000000000008</v>
      </c>
      <c r="CW18" s="51">
        <f t="shared" si="3"/>
        <v>0.96</v>
      </c>
      <c r="CX18" s="46">
        <f t="shared" si="3"/>
        <v>0.96000000000000008</v>
      </c>
      <c r="CY18" s="12">
        <f t="shared" si="3"/>
        <v>0.96000000000000008</v>
      </c>
      <c r="CZ18" s="46">
        <f t="shared" si="3"/>
        <v>0.96</v>
      </c>
      <c r="DA18" s="12">
        <f t="shared" si="3"/>
        <v>0.96000000000000019</v>
      </c>
      <c r="DB18" s="46">
        <f t="shared" si="3"/>
        <v>0.96</v>
      </c>
      <c r="DC18" s="12">
        <f t="shared" si="3"/>
        <v>0.96000000000000019</v>
      </c>
      <c r="DD18" s="63">
        <f t="shared" si="3"/>
        <v>0.96000000000000019</v>
      </c>
      <c r="DE18" s="51">
        <f t="shared" si="3"/>
        <v>0.96</v>
      </c>
      <c r="DF18" s="46">
        <f t="shared" si="3"/>
        <v>0.96</v>
      </c>
      <c r="DG18" s="12">
        <f t="shared" si="3"/>
        <v>0.95999999999999985</v>
      </c>
      <c r="DH18" s="46">
        <f t="shared" si="3"/>
        <v>0.96</v>
      </c>
      <c r="DI18" s="12">
        <f t="shared" si="3"/>
        <v>0.96000000000000008</v>
      </c>
      <c r="DJ18" s="46">
        <f t="shared" si="3"/>
        <v>0.96</v>
      </c>
      <c r="DK18" s="12">
        <f t="shared" si="3"/>
        <v>0.95999999999999985</v>
      </c>
      <c r="DL18" s="63">
        <f t="shared" si="3"/>
        <v>0.96</v>
      </c>
      <c r="DM18" s="51">
        <f t="shared" si="3"/>
        <v>0.96</v>
      </c>
      <c r="DN18" s="46">
        <f t="shared" si="3"/>
        <v>0.96000000000000008</v>
      </c>
      <c r="DO18" s="12">
        <f t="shared" si="3"/>
        <v>0.96000000000000019</v>
      </c>
      <c r="DP18" s="46">
        <f t="shared" si="3"/>
        <v>0.96000000000000008</v>
      </c>
      <c r="DQ18" s="12">
        <f t="shared" si="3"/>
        <v>0.96000000000000019</v>
      </c>
      <c r="DR18" s="46">
        <f t="shared" si="3"/>
        <v>0.96</v>
      </c>
      <c r="DS18" s="12">
        <f t="shared" si="3"/>
        <v>0.96</v>
      </c>
      <c r="DT18" s="63">
        <f t="shared" si="3"/>
        <v>0.95999999999999985</v>
      </c>
    </row>
    <row r="19" spans="2:124" x14ac:dyDescent="0.25">
      <c r="B19" s="39" t="s">
        <v>212</v>
      </c>
      <c r="C19" s="10" t="s">
        <v>57</v>
      </c>
      <c r="E19" s="66">
        <v>1094.5</v>
      </c>
      <c r="F19" s="15">
        <v>1335.6</v>
      </c>
      <c r="G19" s="15">
        <f>E19+F19</f>
        <v>2430.1</v>
      </c>
      <c r="H19" s="15">
        <v>2276.5</v>
      </c>
      <c r="I19" s="15">
        <f>E19+F19+H19</f>
        <v>4706.6000000000004</v>
      </c>
      <c r="J19" s="15">
        <v>2730.9</v>
      </c>
      <c r="K19" s="15">
        <f>H19+J19</f>
        <v>5007.3999999999996</v>
      </c>
      <c r="L19" s="58">
        <f>E19+F19+H19+J19</f>
        <v>7437.5</v>
      </c>
      <c r="M19" s="66">
        <v>1495.6</v>
      </c>
      <c r="N19" s="15">
        <v>1822.9</v>
      </c>
      <c r="O19" s="15">
        <f>M19+N19</f>
        <v>3318.5</v>
      </c>
      <c r="P19" s="15">
        <v>2143.1999999999998</v>
      </c>
      <c r="Q19" s="15">
        <f>M19+N19+P19</f>
        <v>5461.7</v>
      </c>
      <c r="R19" s="15">
        <v>3387.4</v>
      </c>
      <c r="S19" s="15">
        <f>P19+R19</f>
        <v>5530.6</v>
      </c>
      <c r="T19" s="58">
        <f>M19+N19+P19+R19</f>
        <v>8849.1</v>
      </c>
      <c r="U19" s="66">
        <v>2501.1999999999998</v>
      </c>
      <c r="V19" s="15">
        <v>2091.6</v>
      </c>
      <c r="W19" s="15">
        <f>U19+V19</f>
        <v>4592.7999999999993</v>
      </c>
      <c r="X19" s="15">
        <v>2660</v>
      </c>
      <c r="Y19" s="15">
        <f>U19+V19+X19</f>
        <v>7252.7999999999993</v>
      </c>
      <c r="Z19" s="15">
        <v>3749</v>
      </c>
      <c r="AA19" s="15">
        <f>X19+Z19</f>
        <v>6409</v>
      </c>
      <c r="AB19" s="58">
        <f>U19+V19+X19+Z19</f>
        <v>11001.8</v>
      </c>
      <c r="AC19" s="66">
        <v>2702</v>
      </c>
      <c r="AD19" s="15">
        <v>1815</v>
      </c>
      <c r="AE19" s="15">
        <f>AC19+AD19</f>
        <v>4517</v>
      </c>
      <c r="AF19" s="15">
        <v>2327</v>
      </c>
      <c r="AG19" s="15">
        <f>AC19+AD19+AF19</f>
        <v>6844</v>
      </c>
      <c r="AH19" s="15">
        <v>3511</v>
      </c>
      <c r="AI19" s="15">
        <f>AF19+AH19</f>
        <v>5838</v>
      </c>
      <c r="AJ19" s="58">
        <f>AC19+AD19+AF19+AH19</f>
        <v>10355</v>
      </c>
      <c r="AK19" s="66">
        <v>2576</v>
      </c>
      <c r="AL19" s="15">
        <v>2068</v>
      </c>
      <c r="AM19" s="15">
        <f>AK19+AL19</f>
        <v>4644</v>
      </c>
      <c r="AN19" s="15">
        <v>2863</v>
      </c>
      <c r="AO19" s="15">
        <f>AK19+AL19+AN19</f>
        <v>7507</v>
      </c>
      <c r="AP19" s="15">
        <v>4338</v>
      </c>
      <c r="AQ19" s="15">
        <f>AN19+AP19</f>
        <v>7201</v>
      </c>
      <c r="AR19" s="58">
        <f>AK19+AL19+AN19+AP19</f>
        <v>11845</v>
      </c>
      <c r="AS19" s="66">
        <v>2672</v>
      </c>
      <c r="AT19" s="15">
        <v>2605</v>
      </c>
      <c r="AU19" s="15">
        <f>AS19+AT19</f>
        <v>5277</v>
      </c>
      <c r="AV19" s="15">
        <v>3002</v>
      </c>
      <c r="AW19" s="15">
        <f>AS19+AT19+AV19</f>
        <v>8279</v>
      </c>
      <c r="AX19" s="48">
        <f>IFERROR(AX13*AX20,"na")</f>
        <v>7598.5875000000005</v>
      </c>
      <c r="AY19" s="15">
        <f>AV19+AX19</f>
        <v>10600.587500000001</v>
      </c>
      <c r="AZ19" s="15">
        <f>AS19+AT19+AV19+AX19</f>
        <v>15877.587500000001</v>
      </c>
      <c r="BA19" s="89">
        <f>IFERROR(BA13*BA20,"na")</f>
        <v>7978.5168750000012</v>
      </c>
      <c r="BB19" s="90">
        <f>IFERROR(BB13*BB20,"na")</f>
        <v>8377.4427187500005</v>
      </c>
      <c r="BC19" s="15">
        <f>BA19+BB19</f>
        <v>16355.959593750002</v>
      </c>
      <c r="BD19" s="90">
        <f>IFERROR(BD13*BD20,"na")</f>
        <v>8796.3148546875018</v>
      </c>
      <c r="BE19" s="15">
        <f>BA19+BB19+BD19</f>
        <v>25152.274448437503</v>
      </c>
      <c r="BF19" s="90">
        <f>IFERROR(BF13*BF20,"na")</f>
        <v>9236.1305974218776</v>
      </c>
      <c r="BG19" s="15">
        <f>BD19+BF19</f>
        <v>18032.445452109379</v>
      </c>
      <c r="BH19" s="58">
        <f>BA19+BB19+BD19+BF19</f>
        <v>34388.405045859385</v>
      </c>
      <c r="BI19" s="89">
        <f>IFERROR(BI13*BI20,"na")</f>
        <v>9697.9371272929711</v>
      </c>
      <c r="BJ19" s="90">
        <f>IFERROR(BJ13*BJ20,"na")</f>
        <v>10182.833983657622</v>
      </c>
      <c r="BK19" s="15">
        <f>BI19+BJ19</f>
        <v>19880.771110950591</v>
      </c>
      <c r="BL19" s="90">
        <f>IFERROR(BL13*BL20,"na")</f>
        <v>10691.975682840502</v>
      </c>
      <c r="BM19" s="15">
        <f>BI19+BJ19+BL19</f>
        <v>30572.746793791091</v>
      </c>
      <c r="BN19" s="90">
        <f>IFERROR(BN13*BN20,"na")</f>
        <v>11226.574466982527</v>
      </c>
      <c r="BO19" s="15">
        <f>BL19+BN19</f>
        <v>21918.55014982303</v>
      </c>
      <c r="BP19" s="58">
        <f>BI19+BJ19+BL19+BN19</f>
        <v>41799.32126077362</v>
      </c>
      <c r="BQ19" s="89">
        <f>IFERROR(BQ13*BQ20,"na")</f>
        <v>11787.903190331654</v>
      </c>
      <c r="BR19" s="90">
        <f>IFERROR(BR13*BR20,"na")</f>
        <v>12377.298349848235</v>
      </c>
      <c r="BS19" s="15">
        <f>BQ19+BR19</f>
        <v>24165.201540179889</v>
      </c>
      <c r="BT19" s="90">
        <f>IFERROR(BT13*BT20,"na")</f>
        <v>12996.163267340649</v>
      </c>
      <c r="BU19" s="15">
        <f>BQ19+BR19+BT19</f>
        <v>37161.364807520542</v>
      </c>
      <c r="BV19" s="90">
        <f>IFERROR(BV13*BV20,"na")</f>
        <v>13645.971430707683</v>
      </c>
      <c r="BW19" s="15">
        <f>BT19+BV19</f>
        <v>26642.134698048332</v>
      </c>
      <c r="BX19" s="58">
        <f>BQ19+BR19+BT19+BV19</f>
        <v>50807.336238228221</v>
      </c>
      <c r="BY19" s="89">
        <f>IFERROR(BY13*BY20,"na")</f>
        <v>14328.270002243069</v>
      </c>
      <c r="BZ19" s="90">
        <f>IFERROR(BZ13*BZ20,"na")</f>
        <v>15044.683502355223</v>
      </c>
      <c r="CA19" s="15">
        <f>BY19+BZ19</f>
        <v>29372.953504598292</v>
      </c>
      <c r="CB19" s="90">
        <f>IFERROR(CB13*CB20,"na")</f>
        <v>15796.917677472986</v>
      </c>
      <c r="CC19" s="15">
        <f>BY19+BZ19+CB19</f>
        <v>45169.871182071278</v>
      </c>
      <c r="CD19" s="90">
        <f>IFERROR(CD13*CD20,"na")</f>
        <v>16586.763561346634</v>
      </c>
      <c r="CE19" s="15">
        <f>CB19+CD19</f>
        <v>32383.681238819619</v>
      </c>
      <c r="CF19" s="58">
        <f>BY19+BZ19+CB19+CD19</f>
        <v>61756.634743417912</v>
      </c>
      <c r="CG19" s="89">
        <f>IFERROR(CG13*CG20,"na")</f>
        <v>17416.101739413967</v>
      </c>
      <c r="CH19" s="90">
        <f>IFERROR(CH13*CH20,"na")</f>
        <v>18286.906826384668</v>
      </c>
      <c r="CI19" s="15">
        <f>CG19+CH19</f>
        <v>35703.008565798635</v>
      </c>
      <c r="CJ19" s="90">
        <f>IFERROR(CJ13*CJ20,"na")</f>
        <v>19201.2521677039</v>
      </c>
      <c r="CK19" s="15">
        <f>CG19+CH19+CJ19</f>
        <v>54904.260733502539</v>
      </c>
      <c r="CL19" s="90">
        <f>IFERROR(CL13*CL20,"na")</f>
        <v>20161.314776089097</v>
      </c>
      <c r="CM19" s="15">
        <f>CJ19+CL19</f>
        <v>39362.566943792997</v>
      </c>
      <c r="CN19" s="58">
        <f>CG19+CH19+CJ19+CL19</f>
        <v>75065.575509591639</v>
      </c>
      <c r="CO19" s="89">
        <f>IFERROR(CO13*CO20,"na")</f>
        <v>21169.380514893553</v>
      </c>
      <c r="CP19" s="90">
        <f>IFERROR(CP13*CP20,"na")</f>
        <v>22227.849540638232</v>
      </c>
      <c r="CQ19" s="15">
        <f>CO19+CP19</f>
        <v>43397.230055531785</v>
      </c>
      <c r="CR19" s="90">
        <f>IFERROR(CR13*CR20,"na")</f>
        <v>23339.242017670145</v>
      </c>
      <c r="CS19" s="15">
        <f>CO19+CP19+CR19</f>
        <v>66736.472073201934</v>
      </c>
      <c r="CT19" s="90">
        <f>IFERROR(CT13*CT20,"na")</f>
        <v>24506.204118553655</v>
      </c>
      <c r="CU19" s="15">
        <f>CR19+CT19</f>
        <v>47845.4461362238</v>
      </c>
      <c r="CV19" s="58">
        <f>CO19+CP19+CR19+CT19</f>
        <v>91242.676191755585</v>
      </c>
      <c r="CW19" s="89">
        <f>IFERROR(CW13*CW20,"na")</f>
        <v>25731.514324481337</v>
      </c>
      <c r="CX19" s="90">
        <f>IFERROR(CX13*CX20,"na")</f>
        <v>27018.090040705407</v>
      </c>
      <c r="CY19" s="15">
        <f>CW19+CX19</f>
        <v>52749.604365186744</v>
      </c>
      <c r="CZ19" s="90">
        <f>IFERROR(CZ13*CZ20,"na")</f>
        <v>28368.994542740678</v>
      </c>
      <c r="DA19" s="15">
        <f>CW19+CX19+CZ19</f>
        <v>81118.59890792743</v>
      </c>
      <c r="DB19" s="90">
        <f>IFERROR(DB13*DB20,"na")</f>
        <v>29787.444269877713</v>
      </c>
      <c r="DC19" s="15">
        <f>CZ19+DB19</f>
        <v>58156.438812618391</v>
      </c>
      <c r="DD19" s="58">
        <f>CW19+CX19+CZ19+DB19</f>
        <v>110906.04317780514</v>
      </c>
      <c r="DE19" s="89">
        <f>IFERROR(DE13*DE20,"na")</f>
        <v>31276.816483371596</v>
      </c>
      <c r="DF19" s="90">
        <f>IFERROR(DF13*DF20,"na")</f>
        <v>32840.657307540176</v>
      </c>
      <c r="DG19" s="15">
        <f>DE19+DF19</f>
        <v>64117.473790911768</v>
      </c>
      <c r="DH19" s="90">
        <f>IFERROR(DH13*DH20,"na")</f>
        <v>34482.690172917188</v>
      </c>
      <c r="DI19" s="15">
        <f>DE19+DF19+DH19</f>
        <v>98600.163963828963</v>
      </c>
      <c r="DJ19" s="90">
        <f>IFERROR(DJ13*DJ20,"na")</f>
        <v>36206.824681563048</v>
      </c>
      <c r="DK19" s="15">
        <f>DH19+DJ19</f>
        <v>70689.514854480236</v>
      </c>
      <c r="DL19" s="58">
        <f>DE19+DF19+DH19+DJ19</f>
        <v>134806.988645392</v>
      </c>
      <c r="DM19" s="89">
        <f>IFERROR(DM13*DM20,"na")</f>
        <v>38017.165915641199</v>
      </c>
      <c r="DN19" s="90">
        <f>IFERROR(DN13*DN20,"na")</f>
        <v>39918.024211423268</v>
      </c>
      <c r="DO19" s="15">
        <f>DM19+DN19</f>
        <v>77935.190127064474</v>
      </c>
      <c r="DP19" s="90">
        <f>IFERROR(DP13*DP20,"na")</f>
        <v>41913.925421994427</v>
      </c>
      <c r="DQ19" s="15">
        <f>DM19+DN19+DP19</f>
        <v>119849.1155490589</v>
      </c>
      <c r="DR19" s="90">
        <f>IFERROR(DR13*DR20,"na")</f>
        <v>44009.621693094145</v>
      </c>
      <c r="DS19" s="15">
        <f>DP19+DR19</f>
        <v>85923.547115088571</v>
      </c>
      <c r="DT19" s="58">
        <f>DM19+DN19+DP19+DR19</f>
        <v>163858.73724215303</v>
      </c>
    </row>
    <row r="20" spans="2:124" ht="14.4" x14ac:dyDescent="0.3">
      <c r="B20" s="41" t="s">
        <v>24</v>
      </c>
      <c r="C20" s="12" t="s">
        <v>58</v>
      </c>
      <c r="D20" s="12"/>
      <c r="E20" s="51">
        <f t="shared" ref="E20:AW20" si="4">IFERROR(E19/E13,"na")</f>
        <v>0.20367716843143457</v>
      </c>
      <c r="F20" s="46">
        <f t="shared" si="4"/>
        <v>0.39053773502149181</v>
      </c>
      <c r="G20" s="46">
        <f t="shared" si="4"/>
        <v>0.27634870815138279</v>
      </c>
      <c r="H20" s="46">
        <f t="shared" si="4"/>
        <v>0.59659835421143659</v>
      </c>
      <c r="I20" s="46">
        <f t="shared" si="4"/>
        <v>0.37326121782162514</v>
      </c>
      <c r="J20" s="46">
        <f t="shared" si="4"/>
        <v>0.45084443563964144</v>
      </c>
      <c r="K20" s="46">
        <f t="shared" si="4"/>
        <v>0.50717606425540096</v>
      </c>
      <c r="L20" s="52">
        <f t="shared" si="4"/>
        <v>0.39843678850573477</v>
      </c>
      <c r="M20" s="51">
        <f t="shared" si="4"/>
        <v>0.25426293330613214</v>
      </c>
      <c r="N20" s="46">
        <f t="shared" si="4"/>
        <v>0.47514661801120817</v>
      </c>
      <c r="O20" s="46">
        <f t="shared" si="4"/>
        <v>0.34145864630708128</v>
      </c>
      <c r="P20" s="46">
        <f t="shared" si="4"/>
        <v>0.55224303640908035</v>
      </c>
      <c r="Q20" s="46">
        <f t="shared" si="4"/>
        <v>0.40161035332181327</v>
      </c>
      <c r="R20" s="46">
        <f t="shared" si="4"/>
        <v>0.52946325299321639</v>
      </c>
      <c r="S20" s="46">
        <f t="shared" si="4"/>
        <v>0.53806415208148894</v>
      </c>
      <c r="T20" s="52">
        <f t="shared" si="4"/>
        <v>0.44251473948983117</v>
      </c>
      <c r="U20" s="51">
        <f t="shared" si="4"/>
        <v>0.35897583098914976</v>
      </c>
      <c r="V20" s="46">
        <f t="shared" si="4"/>
        <v>0.48701888374042424</v>
      </c>
      <c r="W20" s="46">
        <f t="shared" si="4"/>
        <v>0.40780302424904324</v>
      </c>
      <c r="X20" s="46">
        <f t="shared" si="4"/>
        <v>0.63880883765609986</v>
      </c>
      <c r="Y20" s="46">
        <f t="shared" si="4"/>
        <v>0.47015810661013979</v>
      </c>
      <c r="Z20" s="46">
        <f t="shared" si="4"/>
        <v>0.52580645161290318</v>
      </c>
      <c r="AA20" s="46">
        <f t="shared" si="4"/>
        <v>0.56746945280680006</v>
      </c>
      <c r="AB20" s="52">
        <f t="shared" si="4"/>
        <v>0.48774843391868344</v>
      </c>
      <c r="AC20" s="51">
        <f t="shared" si="4"/>
        <v>0.38484546360917249</v>
      </c>
      <c r="AD20" s="46">
        <f t="shared" si="4"/>
        <v>0.41259377131166175</v>
      </c>
      <c r="AE20" s="46">
        <f t="shared" si="4"/>
        <v>0.39553415061295971</v>
      </c>
      <c r="AF20" s="46">
        <f t="shared" si="4"/>
        <v>0.57713293650793651</v>
      </c>
      <c r="AG20" s="46">
        <f t="shared" si="4"/>
        <v>0.44292001035464662</v>
      </c>
      <c r="AH20" s="46">
        <f t="shared" si="4"/>
        <v>0.44863276258625095</v>
      </c>
      <c r="AI20" s="46">
        <f t="shared" si="4"/>
        <v>0.49232585596221962</v>
      </c>
      <c r="AJ20" s="52">
        <f t="shared" si="4"/>
        <v>0.4448406220465676</v>
      </c>
      <c r="AK20" s="51">
        <f t="shared" si="4"/>
        <v>0.30630202140309154</v>
      </c>
      <c r="AL20" s="46">
        <f t="shared" si="4"/>
        <v>0.42143876095373956</v>
      </c>
      <c r="AM20" s="46">
        <f t="shared" si="4"/>
        <v>0.34872719080874071</v>
      </c>
      <c r="AN20" s="46">
        <f t="shared" si="4"/>
        <v>0.6198311322797142</v>
      </c>
      <c r="AO20" s="46">
        <f t="shared" si="4"/>
        <v>0.41854371097234611</v>
      </c>
      <c r="AP20" s="46">
        <f t="shared" si="4"/>
        <v>0.47508487569817104</v>
      </c>
      <c r="AQ20" s="46">
        <f t="shared" si="4"/>
        <v>0.5237090909090909</v>
      </c>
      <c r="AR20" s="52">
        <f t="shared" si="4"/>
        <v>0.43761776332803781</v>
      </c>
      <c r="AS20" s="51">
        <f t="shared" si="4"/>
        <v>0.31037286560576144</v>
      </c>
      <c r="AT20" s="46">
        <f t="shared" si="4"/>
        <v>0.40046118370484241</v>
      </c>
      <c r="AU20" s="46">
        <f t="shared" si="4"/>
        <v>0.34914648670107185</v>
      </c>
      <c r="AV20" s="46">
        <f t="shared" si="4"/>
        <v>0.3111203233495699</v>
      </c>
      <c r="AW20" s="46">
        <f t="shared" si="4"/>
        <v>0.33432944312078505</v>
      </c>
      <c r="AX20" s="43">
        <v>0.75</v>
      </c>
      <c r="AY20" s="46">
        <f>IFERROR(AY19/AY13,"na")</f>
        <v>0.53591235285344874</v>
      </c>
      <c r="AZ20" s="46">
        <f>IFERROR(AZ19/AZ13,"na")</f>
        <v>0.45501756009909894</v>
      </c>
      <c r="BA20" s="83">
        <v>0.75</v>
      </c>
      <c r="BB20" s="84">
        <v>0.75</v>
      </c>
      <c r="BC20" s="46">
        <f>IFERROR(BC19/BC13,"na")</f>
        <v>0.75</v>
      </c>
      <c r="BD20" s="43">
        <v>0.75</v>
      </c>
      <c r="BE20" s="46">
        <f>IFERROR(BE19/BE13,"na")</f>
        <v>0.75</v>
      </c>
      <c r="BF20" s="43">
        <v>0.75</v>
      </c>
      <c r="BG20" s="46">
        <f>IFERROR(BG19/BG13,"na")</f>
        <v>0.75</v>
      </c>
      <c r="BH20" s="52">
        <f>IFERROR(BH19/BH13,"na")</f>
        <v>0.75000000000000011</v>
      </c>
      <c r="BI20" s="83">
        <v>0.75</v>
      </c>
      <c r="BJ20" s="84">
        <v>0.75</v>
      </c>
      <c r="BK20" s="46">
        <f>IFERROR(BK19/BK13,"na")</f>
        <v>0.74999999999999989</v>
      </c>
      <c r="BL20" s="43">
        <v>0.75</v>
      </c>
      <c r="BM20" s="46">
        <f>IFERROR(BM19/BM13,"na")</f>
        <v>0.74999999999999989</v>
      </c>
      <c r="BN20" s="43">
        <v>0.75</v>
      </c>
      <c r="BO20" s="46">
        <f>IFERROR(BO19/BO13,"na")</f>
        <v>0.75</v>
      </c>
      <c r="BP20" s="52">
        <f>IFERROR(BP19/BP13,"na")</f>
        <v>0.74999999999999989</v>
      </c>
      <c r="BQ20" s="83">
        <v>0.75</v>
      </c>
      <c r="BR20" s="84">
        <v>0.75</v>
      </c>
      <c r="BS20" s="46">
        <f>IFERROR(BS19/BS13,"na")</f>
        <v>0.75</v>
      </c>
      <c r="BT20" s="43">
        <v>0.75</v>
      </c>
      <c r="BU20" s="46">
        <f>IFERROR(BU19/BU13,"na")</f>
        <v>0.75000000000000011</v>
      </c>
      <c r="BV20" s="43">
        <v>0.75</v>
      </c>
      <c r="BW20" s="46">
        <f>IFERROR(BW19/BW13,"na")</f>
        <v>0.75</v>
      </c>
      <c r="BX20" s="52">
        <f>IFERROR(BX19/BX13,"na")</f>
        <v>0.75</v>
      </c>
      <c r="BY20" s="83">
        <v>0.75</v>
      </c>
      <c r="BZ20" s="84">
        <v>0.75</v>
      </c>
      <c r="CA20" s="46">
        <f>IFERROR(CA19/CA13,"na")</f>
        <v>0.75000000000000011</v>
      </c>
      <c r="CB20" s="43">
        <v>0.75</v>
      </c>
      <c r="CC20" s="46">
        <f>IFERROR(CC19/CC13,"na")</f>
        <v>0.75000000000000011</v>
      </c>
      <c r="CD20" s="43">
        <v>0.75</v>
      </c>
      <c r="CE20" s="46">
        <f>IFERROR(CE19/CE13,"na")</f>
        <v>0.74999999999999989</v>
      </c>
      <c r="CF20" s="52">
        <f>IFERROR(CF19/CF13,"na")</f>
        <v>0.75</v>
      </c>
      <c r="CG20" s="83">
        <v>0.75</v>
      </c>
      <c r="CH20" s="84">
        <v>0.75</v>
      </c>
      <c r="CI20" s="46">
        <f>IFERROR(CI19/CI13,"na")</f>
        <v>0.75</v>
      </c>
      <c r="CJ20" s="43">
        <v>0.75</v>
      </c>
      <c r="CK20" s="46">
        <f>IFERROR(CK19/CK13,"na")</f>
        <v>0.75</v>
      </c>
      <c r="CL20" s="43">
        <v>0.75</v>
      </c>
      <c r="CM20" s="46">
        <f>IFERROR(CM19/CM13,"na")</f>
        <v>0.75</v>
      </c>
      <c r="CN20" s="52">
        <f>IFERROR(CN19/CN13,"na")</f>
        <v>0.75000000000000011</v>
      </c>
      <c r="CO20" s="83">
        <v>0.75</v>
      </c>
      <c r="CP20" s="84">
        <v>0.75</v>
      </c>
      <c r="CQ20" s="46">
        <f>IFERROR(CQ19/CQ13,"na")</f>
        <v>0.75</v>
      </c>
      <c r="CR20" s="43">
        <v>0.75</v>
      </c>
      <c r="CS20" s="46">
        <f>IFERROR(CS19/CS13,"na")</f>
        <v>0.75000000000000011</v>
      </c>
      <c r="CT20" s="43">
        <v>0.75</v>
      </c>
      <c r="CU20" s="46">
        <f>IFERROR(CU19/CU13,"na")</f>
        <v>0.75</v>
      </c>
      <c r="CV20" s="52">
        <f>IFERROR(CV19/CV13,"na")</f>
        <v>0.75000000000000011</v>
      </c>
      <c r="CW20" s="83">
        <v>0.75</v>
      </c>
      <c r="CX20" s="84">
        <v>0.75</v>
      </c>
      <c r="CY20" s="46">
        <f>IFERROR(CY19/CY13,"na")</f>
        <v>0.75</v>
      </c>
      <c r="CZ20" s="43">
        <v>0.75</v>
      </c>
      <c r="DA20" s="46">
        <f>IFERROR(DA19/DA13,"na")</f>
        <v>0.75000000000000011</v>
      </c>
      <c r="DB20" s="43">
        <v>0.75</v>
      </c>
      <c r="DC20" s="46">
        <f>IFERROR(DC19/DC13,"na")</f>
        <v>0.75000000000000011</v>
      </c>
      <c r="DD20" s="52">
        <f>IFERROR(DD19/DD13,"na")</f>
        <v>0.75000000000000011</v>
      </c>
      <c r="DE20" s="83">
        <v>0.75</v>
      </c>
      <c r="DF20" s="84">
        <v>0.75</v>
      </c>
      <c r="DG20" s="46">
        <f>IFERROR(DG19/DG13,"na")</f>
        <v>0.75</v>
      </c>
      <c r="DH20" s="43">
        <v>0.75</v>
      </c>
      <c r="DI20" s="46">
        <f>IFERROR(DI19/DI13,"na")</f>
        <v>0.75000000000000011</v>
      </c>
      <c r="DJ20" s="43">
        <v>0.75</v>
      </c>
      <c r="DK20" s="46">
        <f>IFERROR(DK19/DK13,"na")</f>
        <v>0.75</v>
      </c>
      <c r="DL20" s="52">
        <f>IFERROR(DL19/DL13,"na")</f>
        <v>0.75</v>
      </c>
      <c r="DM20" s="83">
        <v>0.75</v>
      </c>
      <c r="DN20" s="84">
        <v>0.75</v>
      </c>
      <c r="DO20" s="46">
        <f>IFERROR(DO19/DO13,"na")</f>
        <v>0.75000000000000011</v>
      </c>
      <c r="DP20" s="43">
        <v>0.75</v>
      </c>
      <c r="DQ20" s="46">
        <f>IFERROR(DQ19/DQ13,"na")</f>
        <v>0.75000000000000011</v>
      </c>
      <c r="DR20" s="43">
        <v>0.75</v>
      </c>
      <c r="DS20" s="46">
        <f>IFERROR(DS19/DS13,"na")</f>
        <v>0.75</v>
      </c>
      <c r="DT20" s="52">
        <f>IFERROR(DT19/DT13,"na")</f>
        <v>0.74999999999999989</v>
      </c>
    </row>
    <row r="21" spans="2:124" x14ac:dyDescent="0.25">
      <c r="B21" s="32" t="s">
        <v>26</v>
      </c>
      <c r="C21" s="10" t="s">
        <v>57</v>
      </c>
      <c r="E21" s="66">
        <v>402.7</v>
      </c>
      <c r="F21" s="15">
        <v>127.7</v>
      </c>
      <c r="G21" s="15">
        <f>E21+F21</f>
        <v>530.4</v>
      </c>
      <c r="H21" s="15">
        <v>112</v>
      </c>
      <c r="I21" s="15">
        <f>E21+F21+H21</f>
        <v>642.4</v>
      </c>
      <c r="J21" s="15">
        <v>780</v>
      </c>
      <c r="K21" s="15">
        <f>H21+J21</f>
        <v>892</v>
      </c>
      <c r="L21" s="58">
        <f>E21+F21+H21+J21</f>
        <v>1422.4</v>
      </c>
      <c r="M21" s="66">
        <v>306</v>
      </c>
      <c r="N21" s="15">
        <v>99.3</v>
      </c>
      <c r="O21" s="15">
        <f>M21+N21</f>
        <v>405.3</v>
      </c>
      <c r="P21" s="15">
        <v>83.7</v>
      </c>
      <c r="Q21" s="15">
        <f>M21+N21+P21</f>
        <v>489</v>
      </c>
      <c r="R21" s="15">
        <v>457.3</v>
      </c>
      <c r="S21" s="15">
        <f>P21+R21</f>
        <v>541</v>
      </c>
      <c r="T21" s="58">
        <f>M21+N21+P21+R21</f>
        <v>946.3</v>
      </c>
      <c r="U21" s="66">
        <v>325.39999999999998</v>
      </c>
      <c r="V21" s="15">
        <v>137.6</v>
      </c>
      <c r="W21" s="15">
        <f>U21+V21</f>
        <v>463</v>
      </c>
      <c r="X21" s="15">
        <v>148</v>
      </c>
      <c r="Y21" s="15">
        <f>U21+V21+X21</f>
        <v>611</v>
      </c>
      <c r="Z21" s="15">
        <v>533</v>
      </c>
      <c r="AA21" s="15">
        <f>X21+Z21</f>
        <v>681</v>
      </c>
      <c r="AB21" s="58">
        <f>U21+V21+X21+Z21</f>
        <v>1144</v>
      </c>
      <c r="AC21" s="66">
        <v>358</v>
      </c>
      <c r="AD21" s="15">
        <v>137</v>
      </c>
      <c r="AE21" s="15">
        <f>AC21+AD21</f>
        <v>495</v>
      </c>
      <c r="AF21" s="15">
        <v>112</v>
      </c>
      <c r="AG21" s="15">
        <f>AC21+AD21+AF21</f>
        <v>607</v>
      </c>
      <c r="AH21" s="15">
        <v>517</v>
      </c>
      <c r="AI21" s="15">
        <f>AF21+AH21</f>
        <v>629</v>
      </c>
      <c r="AJ21" s="58">
        <f>AC21+AD21+AF21+AH21</f>
        <v>1124</v>
      </c>
      <c r="AK21" s="66">
        <v>548</v>
      </c>
      <c r="AL21" s="15">
        <v>133</v>
      </c>
      <c r="AM21" s="15">
        <f>AK21+AL21</f>
        <v>681</v>
      </c>
      <c r="AN21" s="15">
        <v>74</v>
      </c>
      <c r="AO21" s="15">
        <f>AK21+AL21+AN21</f>
        <v>755</v>
      </c>
      <c r="AP21" s="15">
        <v>685</v>
      </c>
      <c r="AQ21" s="15">
        <f>AN21+AP21</f>
        <v>759</v>
      </c>
      <c r="AR21" s="58">
        <f>AK21+AL21+AN21+AP21</f>
        <v>1440</v>
      </c>
      <c r="AS21" s="66">
        <v>512</v>
      </c>
      <c r="AT21" s="15">
        <v>436</v>
      </c>
      <c r="AU21" s="15">
        <f>AS21+AT21</f>
        <v>948</v>
      </c>
      <c r="AV21" s="15">
        <v>1293</v>
      </c>
      <c r="AW21" s="15">
        <f>AS21+AT21+AV21</f>
        <v>2241</v>
      </c>
      <c r="AX21" s="48">
        <f>IFERROR(AX13*AX22,"na")</f>
        <v>2026.2900000000002</v>
      </c>
      <c r="AY21" s="15">
        <f>AV21+AX21</f>
        <v>3319.29</v>
      </c>
      <c r="AZ21" s="15">
        <f>AS21+AT21+AV21+AX21</f>
        <v>4267.29</v>
      </c>
      <c r="BA21" s="89">
        <f>IFERROR(BA13*BA22,"na")</f>
        <v>2127.6045000000004</v>
      </c>
      <c r="BB21" s="90">
        <f>IFERROR(BB13*BB22,"na")</f>
        <v>2233.9847250000003</v>
      </c>
      <c r="BC21" s="15">
        <f>BA21+BB21</f>
        <v>4361.5892250000006</v>
      </c>
      <c r="BD21" s="90">
        <f>IFERROR(BD13*BD22,"na")</f>
        <v>2345.6839612500003</v>
      </c>
      <c r="BE21" s="15">
        <f>BA21+BB21+BD21</f>
        <v>6707.2731862500004</v>
      </c>
      <c r="BF21" s="90">
        <f>IFERROR(BF13*BF22,"na")</f>
        <v>2462.9681593125006</v>
      </c>
      <c r="BG21" s="15">
        <f>BD21+BF21</f>
        <v>4808.6521205625013</v>
      </c>
      <c r="BH21" s="58">
        <f>BA21+BB21+BD21+BF21</f>
        <v>9170.241345562501</v>
      </c>
      <c r="BI21" s="89">
        <f>IFERROR(BI13*BI22,"na")</f>
        <v>2586.1165672781262</v>
      </c>
      <c r="BJ21" s="90">
        <f>IFERROR(BJ13*BJ22,"na")</f>
        <v>2715.4223956420324</v>
      </c>
      <c r="BK21" s="15">
        <f>BI21+BJ21</f>
        <v>5301.5389629201582</v>
      </c>
      <c r="BL21" s="90">
        <f>IFERROR(BL13*BL22,"na")</f>
        <v>2851.1935154241341</v>
      </c>
      <c r="BM21" s="15">
        <f>BI21+BJ21+BL21</f>
        <v>8152.7324783442928</v>
      </c>
      <c r="BN21" s="90">
        <f>IFERROR(BN13*BN22,"na")</f>
        <v>2993.7531911953411</v>
      </c>
      <c r="BO21" s="15">
        <f>BL21+BN21</f>
        <v>5844.9467066194757</v>
      </c>
      <c r="BP21" s="58">
        <f>BI21+BJ21+BL21+BN21</f>
        <v>11146.485669539634</v>
      </c>
      <c r="BQ21" s="89">
        <f>IFERROR(BQ13*BQ22,"na")</f>
        <v>3143.4408507551079</v>
      </c>
      <c r="BR21" s="90">
        <f>IFERROR(BR13*BR22,"na")</f>
        <v>3300.6128932928632</v>
      </c>
      <c r="BS21" s="15">
        <f>BQ21+BR21</f>
        <v>6444.0537440479711</v>
      </c>
      <c r="BT21" s="90">
        <f>IFERROR(BT13*BT22,"na")</f>
        <v>3465.6435379575069</v>
      </c>
      <c r="BU21" s="15">
        <f>BQ21+BR21+BT21</f>
        <v>9909.697282005478</v>
      </c>
      <c r="BV21" s="90">
        <f>IFERROR(BV13*BV22,"na")</f>
        <v>3638.9257148553825</v>
      </c>
      <c r="BW21" s="15">
        <f>BT21+BV21</f>
        <v>7104.5692528128893</v>
      </c>
      <c r="BX21" s="58">
        <f>BQ21+BR21+BT21+BV21</f>
        <v>13548.62299686086</v>
      </c>
      <c r="BY21" s="89">
        <f>IFERROR(BY13*BY22,"na")</f>
        <v>3820.8720005981518</v>
      </c>
      <c r="BZ21" s="90">
        <f>IFERROR(BZ13*BZ22,"na")</f>
        <v>4011.9156006280596</v>
      </c>
      <c r="CA21" s="15">
        <f>BY21+BZ21</f>
        <v>7832.7876012262113</v>
      </c>
      <c r="CB21" s="90">
        <f>IFERROR(CB13*CB22,"na")</f>
        <v>4212.5113806594627</v>
      </c>
      <c r="CC21" s="15">
        <f>BY21+BZ21+CB21</f>
        <v>12045.298981885673</v>
      </c>
      <c r="CD21" s="90">
        <f>IFERROR(CD13*CD22,"na")</f>
        <v>4423.1369496924362</v>
      </c>
      <c r="CE21" s="15">
        <f>CB21+CD21</f>
        <v>8635.648330351898</v>
      </c>
      <c r="CF21" s="58">
        <f>BY21+BZ21+CB21+CD21</f>
        <v>16468.435931578111</v>
      </c>
      <c r="CG21" s="89">
        <f>IFERROR(CG13*CG22,"na")</f>
        <v>4644.293797177058</v>
      </c>
      <c r="CH21" s="90">
        <f>IFERROR(CH13*CH22,"na")</f>
        <v>4876.5084870359115</v>
      </c>
      <c r="CI21" s="15">
        <f>CG21+CH21</f>
        <v>9520.8022842129685</v>
      </c>
      <c r="CJ21" s="90">
        <f>IFERROR(CJ13*CJ22,"na")</f>
        <v>5120.3339113877073</v>
      </c>
      <c r="CK21" s="15">
        <f>CG21+CH21+CJ21</f>
        <v>14641.136195600677</v>
      </c>
      <c r="CL21" s="90">
        <f>IFERROR(CL13*CL22,"na")</f>
        <v>5376.3506069570931</v>
      </c>
      <c r="CM21" s="15">
        <f>CJ21+CL21</f>
        <v>10496.6845183448</v>
      </c>
      <c r="CN21" s="58">
        <f>CG21+CH21+CJ21+CL21</f>
        <v>20017.486802557771</v>
      </c>
      <c r="CO21" s="89">
        <f>IFERROR(CO13*CO22,"na")</f>
        <v>5645.1681373049478</v>
      </c>
      <c r="CP21" s="90">
        <f>IFERROR(CP13*CP22,"na")</f>
        <v>5927.4265441701955</v>
      </c>
      <c r="CQ21" s="15">
        <f>CO21+CP21</f>
        <v>11572.594681475144</v>
      </c>
      <c r="CR21" s="90">
        <f>IFERROR(CR13*CR22,"na")</f>
        <v>6223.7978713787052</v>
      </c>
      <c r="CS21" s="15">
        <f>CO21+CP21+CR21</f>
        <v>17796.392552853849</v>
      </c>
      <c r="CT21" s="90">
        <f>IFERROR(CT13*CT22,"na")</f>
        <v>6534.9877649476412</v>
      </c>
      <c r="CU21" s="15">
        <f>CR21+CT21</f>
        <v>12758.785636326345</v>
      </c>
      <c r="CV21" s="58">
        <f>CO21+CP21+CR21+CT21</f>
        <v>24331.38031780149</v>
      </c>
      <c r="CW21" s="89">
        <f>IFERROR(CW13*CW22,"na")</f>
        <v>6861.7371531950239</v>
      </c>
      <c r="CX21" s="90">
        <f>IFERROR(CX13*CX22,"na")</f>
        <v>7204.8240108547752</v>
      </c>
      <c r="CY21" s="15">
        <f>CW21+CX21</f>
        <v>14066.561164049799</v>
      </c>
      <c r="CZ21" s="90">
        <f>IFERROR(CZ13*CZ22,"na")</f>
        <v>7565.0652113975148</v>
      </c>
      <c r="DA21" s="15">
        <f>CW21+CX21+CZ21</f>
        <v>21631.626375447315</v>
      </c>
      <c r="DB21" s="90">
        <f>IFERROR(DB13*DB22,"na")</f>
        <v>7943.31847196739</v>
      </c>
      <c r="DC21" s="15">
        <f>CZ21+DB21</f>
        <v>15508.383683364904</v>
      </c>
      <c r="DD21" s="58">
        <f>CW21+CX21+CZ21+DB21</f>
        <v>29574.944847414707</v>
      </c>
      <c r="DE21" s="89">
        <f>IFERROR(DE13*DE22,"na")</f>
        <v>8340.4843955657598</v>
      </c>
      <c r="DF21" s="90">
        <f>IFERROR(DF13*DF22,"na")</f>
        <v>8757.5086153440479</v>
      </c>
      <c r="DG21" s="15">
        <f>DE21+DF21</f>
        <v>17097.993010909806</v>
      </c>
      <c r="DH21" s="90">
        <f>IFERROR(DH13*DH22,"na")</f>
        <v>9195.3840461112504</v>
      </c>
      <c r="DI21" s="15">
        <f>DE21+DF21+DH21</f>
        <v>26293.377057021054</v>
      </c>
      <c r="DJ21" s="90">
        <f>IFERROR(DJ13*DJ22,"na")</f>
        <v>9655.1532484168129</v>
      </c>
      <c r="DK21" s="15">
        <f>DH21+DJ21</f>
        <v>18850.537294528061</v>
      </c>
      <c r="DL21" s="58">
        <f>DE21+DF21+DH21+DJ21</f>
        <v>35948.530305437867</v>
      </c>
      <c r="DM21" s="89">
        <f>IFERROR(DM13*DM22,"na")</f>
        <v>10137.910910837654</v>
      </c>
      <c r="DN21" s="90">
        <f>IFERROR(DN13*DN22,"na")</f>
        <v>10644.806456379538</v>
      </c>
      <c r="DO21" s="15">
        <f>DM21+DN21</f>
        <v>20782.717367217192</v>
      </c>
      <c r="DP21" s="90">
        <f>IFERROR(DP13*DP22,"na")</f>
        <v>11177.046779198514</v>
      </c>
      <c r="DQ21" s="15">
        <f>DM21+DN21+DP21</f>
        <v>31959.764146415706</v>
      </c>
      <c r="DR21" s="90">
        <f>IFERROR(DR13*DR22,"na")</f>
        <v>11735.899118158441</v>
      </c>
      <c r="DS21" s="15">
        <f>DP21+DR21</f>
        <v>22912.945897356956</v>
      </c>
      <c r="DT21" s="58">
        <f>DM21+DN21+DP21+DR21</f>
        <v>43695.663264574148</v>
      </c>
    </row>
    <row r="22" spans="2:124" ht="14.4" x14ac:dyDescent="0.3">
      <c r="B22" s="41" t="s">
        <v>24</v>
      </c>
      <c r="C22" s="12" t="s">
        <v>58</v>
      </c>
      <c r="D22" s="12"/>
      <c r="E22" s="51">
        <f t="shared" ref="E22:AW22" si="5">IFERROR(E21/E13,"na")</f>
        <v>7.4939055027262405E-2</v>
      </c>
      <c r="F22" s="46">
        <f t="shared" si="5"/>
        <v>3.7340273107400804E-2</v>
      </c>
      <c r="G22" s="46">
        <f t="shared" si="5"/>
        <v>6.0316593886462877E-2</v>
      </c>
      <c r="H22" s="46">
        <f t="shared" si="5"/>
        <v>2.9351643167880914E-2</v>
      </c>
      <c r="I22" s="46">
        <f t="shared" si="5"/>
        <v>5.0946119561596899E-2</v>
      </c>
      <c r="J22" s="46">
        <f t="shared" si="5"/>
        <v>0.12877024416819374</v>
      </c>
      <c r="K22" s="46">
        <f t="shared" si="5"/>
        <v>9.0346497047533197E-2</v>
      </c>
      <c r="L22" s="52">
        <f t="shared" si="5"/>
        <v>7.6199863928814421E-2</v>
      </c>
      <c r="M22" s="51">
        <f t="shared" si="5"/>
        <v>5.2022236956189113E-2</v>
      </c>
      <c r="N22" s="46">
        <f t="shared" si="5"/>
        <v>2.588296624527564E-2</v>
      </c>
      <c r="O22" s="46">
        <f t="shared" si="5"/>
        <v>4.1703537546560206E-2</v>
      </c>
      <c r="P22" s="46">
        <f t="shared" si="5"/>
        <v>2.1567162256177691E-2</v>
      </c>
      <c r="Q22" s="46">
        <f t="shared" si="5"/>
        <v>3.5957204308981951E-2</v>
      </c>
      <c r="R22" s="46">
        <f t="shared" si="5"/>
        <v>7.1477695457813628E-2</v>
      </c>
      <c r="S22" s="46">
        <f t="shared" si="5"/>
        <v>5.2633115082646634E-2</v>
      </c>
      <c r="T22" s="52">
        <f t="shared" si="5"/>
        <v>4.73213883874323E-2</v>
      </c>
      <c r="U22" s="51">
        <f t="shared" si="5"/>
        <v>4.670187726046271E-2</v>
      </c>
      <c r="V22" s="46">
        <f t="shared" si="5"/>
        <v>3.2039490534845276E-2</v>
      </c>
      <c r="W22" s="46">
        <f t="shared" si="5"/>
        <v>4.1110607957522E-2</v>
      </c>
      <c r="X22" s="46">
        <f t="shared" si="5"/>
        <v>3.5542747358309319E-2</v>
      </c>
      <c r="Y22" s="46">
        <f t="shared" si="5"/>
        <v>3.9607682982957679E-2</v>
      </c>
      <c r="Z22" s="46">
        <f t="shared" si="5"/>
        <v>7.475455820476859E-2</v>
      </c>
      <c r="AA22" s="46">
        <f t="shared" si="5"/>
        <v>6.0297503098990617E-2</v>
      </c>
      <c r="AB22" s="52">
        <f t="shared" si="5"/>
        <v>5.0717537894069506E-2</v>
      </c>
      <c r="AC22" s="51">
        <f t="shared" si="5"/>
        <v>5.0989887480415892E-2</v>
      </c>
      <c r="AD22" s="46">
        <f t="shared" si="5"/>
        <v>3.1143441691293475E-2</v>
      </c>
      <c r="AE22" s="46">
        <f t="shared" si="5"/>
        <v>4.3345008756567424E-2</v>
      </c>
      <c r="AF22" s="46">
        <f t="shared" si="5"/>
        <v>2.7777777777777776E-2</v>
      </c>
      <c r="AG22" s="46">
        <f t="shared" si="5"/>
        <v>3.9282940719647941E-2</v>
      </c>
      <c r="AH22" s="46">
        <f t="shared" si="5"/>
        <v>6.6061845131612576E-2</v>
      </c>
      <c r="AI22" s="46">
        <f t="shared" si="5"/>
        <v>5.3044358239163432E-2</v>
      </c>
      <c r="AJ22" s="52">
        <f t="shared" si="5"/>
        <v>4.8285935217802216E-2</v>
      </c>
      <c r="AK22" s="51">
        <f t="shared" si="5"/>
        <v>6.5160523186682515E-2</v>
      </c>
      <c r="AL22" s="46">
        <f t="shared" si="5"/>
        <v>2.710413694721826E-2</v>
      </c>
      <c r="AM22" s="46">
        <f t="shared" si="5"/>
        <v>5.1137643613426445E-2</v>
      </c>
      <c r="AN22" s="46">
        <f t="shared" si="5"/>
        <v>1.6020783719419788E-2</v>
      </c>
      <c r="AO22" s="46">
        <f t="shared" si="5"/>
        <v>4.2094112399643176E-2</v>
      </c>
      <c r="AP22" s="46">
        <f t="shared" si="5"/>
        <v>7.5019165480232172E-2</v>
      </c>
      <c r="AQ22" s="46">
        <f t="shared" si="5"/>
        <v>5.5199999999999999E-2</v>
      </c>
      <c r="AR22" s="52">
        <f t="shared" si="5"/>
        <v>5.3201315254738243E-2</v>
      </c>
      <c r="AS22" s="51">
        <f t="shared" si="5"/>
        <v>5.9472644906493205E-2</v>
      </c>
      <c r="AT22" s="46">
        <f t="shared" si="5"/>
        <v>6.7025365103766332E-2</v>
      </c>
      <c r="AU22" s="46">
        <f t="shared" si="5"/>
        <v>6.2723302897975383E-2</v>
      </c>
      <c r="AV22" s="46">
        <f t="shared" si="5"/>
        <v>0.13400352368121049</v>
      </c>
      <c r="AW22" s="46">
        <f t="shared" si="5"/>
        <v>9.0497920284295111E-2</v>
      </c>
      <c r="AX22" s="81">
        <v>0.2</v>
      </c>
      <c r="AY22" s="46">
        <f>IFERROR(AY21/AY13,"na")</f>
        <v>0.16780659691766364</v>
      </c>
      <c r="AZ22" s="46">
        <f>IFERROR(AZ21/AZ13,"na")</f>
        <v>0.12229136725181226</v>
      </c>
      <c r="BA22" s="88">
        <v>0.2</v>
      </c>
      <c r="BB22" s="81">
        <v>0.2</v>
      </c>
      <c r="BC22" s="46">
        <f>IFERROR(BC21/BC13,"na")</f>
        <v>0.2</v>
      </c>
      <c r="BD22" s="81">
        <v>0.2</v>
      </c>
      <c r="BE22" s="46">
        <f>IFERROR(BE21/BE13,"na")</f>
        <v>0.2</v>
      </c>
      <c r="BF22" s="81">
        <v>0.2</v>
      </c>
      <c r="BG22" s="46">
        <f>IFERROR(BG21/BG13,"na")</f>
        <v>0.2</v>
      </c>
      <c r="BH22" s="52">
        <f>IFERROR(BH21/BH13,"na")</f>
        <v>0.2</v>
      </c>
      <c r="BI22" s="88">
        <v>0.2</v>
      </c>
      <c r="BJ22" s="81">
        <v>0.2</v>
      </c>
      <c r="BK22" s="46">
        <f>IFERROR(BK21/BK13,"na")</f>
        <v>0.19999999999999998</v>
      </c>
      <c r="BL22" s="81">
        <v>0.2</v>
      </c>
      <c r="BM22" s="46">
        <f>IFERROR(BM21/BM13,"na")</f>
        <v>0.2</v>
      </c>
      <c r="BN22" s="81">
        <v>0.2</v>
      </c>
      <c r="BO22" s="46">
        <f>IFERROR(BO21/BO13,"na")</f>
        <v>0.20000000000000004</v>
      </c>
      <c r="BP22" s="52">
        <f>IFERROR(BP21/BP13,"na")</f>
        <v>0.2</v>
      </c>
      <c r="BQ22" s="88">
        <v>0.2</v>
      </c>
      <c r="BR22" s="81">
        <v>0.2</v>
      </c>
      <c r="BS22" s="46">
        <f>IFERROR(BS21/BS13,"na")</f>
        <v>0.2</v>
      </c>
      <c r="BT22" s="81">
        <v>0.2</v>
      </c>
      <c r="BU22" s="46">
        <f>IFERROR(BU21/BU13,"na")</f>
        <v>0.2</v>
      </c>
      <c r="BV22" s="81">
        <v>0.2</v>
      </c>
      <c r="BW22" s="46">
        <f>IFERROR(BW21/BW13,"na")</f>
        <v>0.2</v>
      </c>
      <c r="BX22" s="52">
        <f>IFERROR(BX21/BX13,"na")</f>
        <v>0.2</v>
      </c>
      <c r="BY22" s="88">
        <v>0.2</v>
      </c>
      <c r="BZ22" s="81">
        <v>0.2</v>
      </c>
      <c r="CA22" s="46">
        <f>IFERROR(CA21/CA13,"na")</f>
        <v>0.20000000000000004</v>
      </c>
      <c r="CB22" s="81">
        <v>0.2</v>
      </c>
      <c r="CC22" s="46">
        <f>IFERROR(CC21/CC13,"na")</f>
        <v>0.2</v>
      </c>
      <c r="CD22" s="81">
        <v>0.2</v>
      </c>
      <c r="CE22" s="46">
        <f>IFERROR(CE21/CE13,"na")</f>
        <v>0.19999999999999996</v>
      </c>
      <c r="CF22" s="52">
        <f>IFERROR(CF21/CF13,"na")</f>
        <v>0.2</v>
      </c>
      <c r="CG22" s="88">
        <v>0.2</v>
      </c>
      <c r="CH22" s="81">
        <v>0.2</v>
      </c>
      <c r="CI22" s="46">
        <f>IFERROR(CI21/CI13,"na")</f>
        <v>0.19999999999999998</v>
      </c>
      <c r="CJ22" s="81">
        <v>0.2</v>
      </c>
      <c r="CK22" s="46">
        <f>IFERROR(CK21/CK13,"na")</f>
        <v>0.2</v>
      </c>
      <c r="CL22" s="81">
        <v>0.2</v>
      </c>
      <c r="CM22" s="46">
        <f>IFERROR(CM21/CM13,"na")</f>
        <v>0.2</v>
      </c>
      <c r="CN22" s="52">
        <f>IFERROR(CN21/CN13,"na")</f>
        <v>0.2</v>
      </c>
      <c r="CO22" s="88">
        <v>0.2</v>
      </c>
      <c r="CP22" s="81">
        <v>0.2</v>
      </c>
      <c r="CQ22" s="46">
        <f>IFERROR(CQ21/CQ13,"na")</f>
        <v>0.20000000000000004</v>
      </c>
      <c r="CR22" s="81">
        <v>0.2</v>
      </c>
      <c r="CS22" s="46">
        <f>IFERROR(CS21/CS13,"na")</f>
        <v>0.2</v>
      </c>
      <c r="CT22" s="81">
        <v>0.2</v>
      </c>
      <c r="CU22" s="46">
        <f>IFERROR(CU21/CU13,"na")</f>
        <v>0.19999999999999998</v>
      </c>
      <c r="CV22" s="52">
        <f>IFERROR(CV21/CV13,"na")</f>
        <v>0.2</v>
      </c>
      <c r="CW22" s="88">
        <v>0.2</v>
      </c>
      <c r="CX22" s="81">
        <v>0.2</v>
      </c>
      <c r="CY22" s="46">
        <f>IFERROR(CY21/CY13,"na")</f>
        <v>0.2</v>
      </c>
      <c r="CZ22" s="81">
        <v>0.2</v>
      </c>
      <c r="DA22" s="46">
        <f>IFERROR(DA21/DA13,"na")</f>
        <v>0.2</v>
      </c>
      <c r="DB22" s="81">
        <v>0.2</v>
      </c>
      <c r="DC22" s="46">
        <f>IFERROR(DC21/DC13,"na")</f>
        <v>0.2</v>
      </c>
      <c r="DD22" s="52">
        <f>IFERROR(DD21/DD13,"na")</f>
        <v>0.20000000000000004</v>
      </c>
      <c r="DE22" s="88">
        <v>0.2</v>
      </c>
      <c r="DF22" s="81">
        <v>0.2</v>
      </c>
      <c r="DG22" s="46">
        <f>IFERROR(DG21/DG13,"na")</f>
        <v>0.2</v>
      </c>
      <c r="DH22" s="81">
        <v>0.2</v>
      </c>
      <c r="DI22" s="46">
        <f>IFERROR(DI21/DI13,"na")</f>
        <v>0.2</v>
      </c>
      <c r="DJ22" s="81">
        <v>0.2</v>
      </c>
      <c r="DK22" s="46">
        <f>IFERROR(DK21/DK13,"na")</f>
        <v>0.19999999999999998</v>
      </c>
      <c r="DL22" s="52">
        <f>IFERROR(DL21/DL13,"na")</f>
        <v>0.2</v>
      </c>
      <c r="DM22" s="88">
        <v>0.2</v>
      </c>
      <c r="DN22" s="81">
        <v>0.2</v>
      </c>
      <c r="DO22" s="46">
        <f>IFERROR(DO21/DO13,"na")</f>
        <v>0.20000000000000004</v>
      </c>
      <c r="DP22" s="81">
        <v>0.2</v>
      </c>
      <c r="DQ22" s="46">
        <f>IFERROR(DQ21/DQ13,"na")</f>
        <v>0.2</v>
      </c>
      <c r="DR22" s="81">
        <v>0.2</v>
      </c>
      <c r="DS22" s="46">
        <f>IFERROR(DS21/DS13,"na")</f>
        <v>0.20000000000000004</v>
      </c>
      <c r="DT22" s="52">
        <f>IFERROR(DT21/DT13,"na")</f>
        <v>0.2</v>
      </c>
    </row>
    <row r="23" spans="2:124" s="15" customFormat="1" x14ac:dyDescent="0.25">
      <c r="B23" s="32" t="s">
        <v>27</v>
      </c>
      <c r="C23" s="15" t="s">
        <v>57</v>
      </c>
      <c r="E23" s="66">
        <v>885.8</v>
      </c>
      <c r="F23" s="15">
        <v>121</v>
      </c>
      <c r="G23" s="15">
        <f>E23+F23</f>
        <v>1006.8</v>
      </c>
      <c r="H23" s="15">
        <v>-657.6</v>
      </c>
      <c r="I23" s="15">
        <f>E23+F23+H23</f>
        <v>349.19999999999993</v>
      </c>
      <c r="J23" s="15">
        <v>-760.5</v>
      </c>
      <c r="K23" s="15">
        <f>H23+J23</f>
        <v>-1418.1</v>
      </c>
      <c r="L23" s="58">
        <f>E23+F23+H23+J23</f>
        <v>-411.30000000000007</v>
      </c>
      <c r="M23" s="66">
        <v>863.5</v>
      </c>
      <c r="N23" s="15">
        <v>64.599999999999994</v>
      </c>
      <c r="O23" s="15">
        <f>M23+N23</f>
        <v>928.1</v>
      </c>
      <c r="P23" s="15">
        <v>-219.6</v>
      </c>
      <c r="Q23" s="15">
        <f>M23+N23+P23</f>
        <v>708.5</v>
      </c>
      <c r="R23" s="15">
        <v>-700.5</v>
      </c>
      <c r="S23" s="15">
        <f>P23+R23</f>
        <v>-920.1</v>
      </c>
      <c r="T23" s="58">
        <f>M23+N23+P23+R23</f>
        <v>8</v>
      </c>
      <c r="U23" s="66">
        <v>359.5</v>
      </c>
      <c r="V23" s="15">
        <v>205.7</v>
      </c>
      <c r="W23" s="15">
        <f>U23+V23</f>
        <v>565.20000000000005</v>
      </c>
      <c r="X23" s="15">
        <v>-476</v>
      </c>
      <c r="Y23" s="15">
        <f>U23+V23+X23</f>
        <v>89.200000000000045</v>
      </c>
      <c r="Z23" s="15">
        <v>-775</v>
      </c>
      <c r="AA23" s="15">
        <f>X23+Z23</f>
        <v>-1251</v>
      </c>
      <c r="AB23" s="58">
        <f>U23+V23+X23+Z23</f>
        <v>-685.8</v>
      </c>
      <c r="AC23" s="66">
        <v>270</v>
      </c>
      <c r="AD23" s="15">
        <v>460</v>
      </c>
      <c r="AE23" s="15">
        <f>AC23+AD23</f>
        <v>730</v>
      </c>
      <c r="AF23" s="15">
        <v>-347</v>
      </c>
      <c r="AG23" s="15">
        <f>AC23+AD23+AF23</f>
        <v>383</v>
      </c>
      <c r="AH23" s="15">
        <v>-478</v>
      </c>
      <c r="AI23" s="15">
        <f>AF23+AH23</f>
        <v>-825</v>
      </c>
      <c r="AJ23" s="58">
        <f>AC23+AD23+AF23+AH23</f>
        <v>-95</v>
      </c>
      <c r="AK23" s="66">
        <v>609</v>
      </c>
      <c r="AL23" s="15">
        <v>374</v>
      </c>
      <c r="AM23" s="15">
        <f>AK23+AL23</f>
        <v>983</v>
      </c>
      <c r="AN23" s="15">
        <v>-581</v>
      </c>
      <c r="AO23" s="15">
        <f>AK23+AL23+AN23</f>
        <v>402</v>
      </c>
      <c r="AP23" s="15">
        <v>-906</v>
      </c>
      <c r="AQ23" s="15">
        <f>AN23+AP23</f>
        <v>-1487</v>
      </c>
      <c r="AR23" s="58">
        <f>AK23+AL23+AN23+AP23</f>
        <v>-504</v>
      </c>
      <c r="AS23" s="66">
        <v>694</v>
      </c>
      <c r="AT23" s="15">
        <v>22</v>
      </c>
      <c r="AU23" s="15">
        <f>AS23+AT23</f>
        <v>716</v>
      </c>
      <c r="AV23" s="15">
        <v>-764</v>
      </c>
      <c r="AW23" s="15">
        <f>AS23+AT23+AV23</f>
        <v>-48</v>
      </c>
      <c r="AX23" s="48">
        <f>IFERROR(AX13*AX24,"na")</f>
        <v>101.31450000000001</v>
      </c>
      <c r="AY23" s="15">
        <f>AV23+AX23</f>
        <v>-662.68550000000005</v>
      </c>
      <c r="AZ23" s="15">
        <f>AS23+AT23+AV23+AX23</f>
        <v>53.31450000000001</v>
      </c>
      <c r="BA23" s="89">
        <f>IFERROR(BA13*BA24,"na")</f>
        <v>106.38022500000001</v>
      </c>
      <c r="BB23" s="90">
        <f>IFERROR(BB13*BB24,"na")</f>
        <v>111.69923625000001</v>
      </c>
      <c r="BC23" s="15">
        <f>BA23+BB23</f>
        <v>218.07946125000001</v>
      </c>
      <c r="BD23" s="90">
        <f>IFERROR(BD13*BD24,"na")</f>
        <v>117.28419806250002</v>
      </c>
      <c r="BE23" s="15">
        <f>BA23+BB23+BD23</f>
        <v>335.36365931250003</v>
      </c>
      <c r="BF23" s="90">
        <f>IFERROR(BF13*BF24,"na")</f>
        <v>123.14840796562503</v>
      </c>
      <c r="BG23" s="15">
        <f>BD23+BF23</f>
        <v>240.43260602812506</v>
      </c>
      <c r="BH23" s="58">
        <f>BA23+BB23+BD23+BF23</f>
        <v>458.51206727812507</v>
      </c>
      <c r="BI23" s="89">
        <f>IFERROR(BI13*BI24,"na")</f>
        <v>129.3058283639063</v>
      </c>
      <c r="BJ23" s="90">
        <f>IFERROR(BJ13*BJ24,"na")</f>
        <v>135.77111978210161</v>
      </c>
      <c r="BK23" s="15">
        <f>BI23+BJ23</f>
        <v>265.07694814600791</v>
      </c>
      <c r="BL23" s="90">
        <f>IFERROR(BL13*BL24,"na")</f>
        <v>142.55967577120668</v>
      </c>
      <c r="BM23" s="15">
        <f>BI23+BJ23+BL23</f>
        <v>407.63662391721459</v>
      </c>
      <c r="BN23" s="90">
        <f>IFERROR(BN13*BN24,"na")</f>
        <v>149.68765955976704</v>
      </c>
      <c r="BO23" s="15">
        <f>BL23+BN23</f>
        <v>292.24733533097373</v>
      </c>
      <c r="BP23" s="58">
        <f>BI23+BJ23+BL23+BN23</f>
        <v>557.32428347698169</v>
      </c>
      <c r="BQ23" s="89">
        <f>IFERROR(BQ13*BQ24,"na")</f>
        <v>157.1720425377554</v>
      </c>
      <c r="BR23" s="90">
        <f>IFERROR(BR13*BR24,"na")</f>
        <v>165.03064466464315</v>
      </c>
      <c r="BS23" s="15">
        <f>BQ23+BR23</f>
        <v>322.20268720239858</v>
      </c>
      <c r="BT23" s="90">
        <f>IFERROR(BT13*BT24,"na")</f>
        <v>173.28217689787533</v>
      </c>
      <c r="BU23" s="15">
        <f>BQ23+BR23+BT23</f>
        <v>495.48486410027391</v>
      </c>
      <c r="BV23" s="90">
        <f>IFERROR(BV13*BV24,"na")</f>
        <v>181.94628574276911</v>
      </c>
      <c r="BW23" s="15">
        <f>BT23+BV23</f>
        <v>355.22846264064447</v>
      </c>
      <c r="BX23" s="58">
        <f>BQ23+BR23+BT23+BV23</f>
        <v>677.43114984304304</v>
      </c>
      <c r="BY23" s="89">
        <f>IFERROR(BY13*BY24,"na")</f>
        <v>191.04360002990757</v>
      </c>
      <c r="BZ23" s="90">
        <f>IFERROR(BZ13*BZ24,"na")</f>
        <v>200.59578003140297</v>
      </c>
      <c r="CA23" s="15">
        <f>BY23+BZ23</f>
        <v>391.63938006131053</v>
      </c>
      <c r="CB23" s="90">
        <f>IFERROR(CB13*CB24,"na")</f>
        <v>210.62556903297315</v>
      </c>
      <c r="CC23" s="15">
        <f>BY23+BZ23+CB23</f>
        <v>602.26494909428368</v>
      </c>
      <c r="CD23" s="90">
        <f>IFERROR(CD13*CD24,"na")</f>
        <v>221.15684748462181</v>
      </c>
      <c r="CE23" s="15">
        <f>CB23+CD23</f>
        <v>431.78241651759492</v>
      </c>
      <c r="CF23" s="58">
        <f>BY23+BZ23+CB23+CD23</f>
        <v>823.42179657890551</v>
      </c>
      <c r="CG23" s="89">
        <f>IFERROR(CG13*CG24,"na")</f>
        <v>232.21468985885292</v>
      </c>
      <c r="CH23" s="90">
        <f>IFERROR(CH13*CH24,"na")</f>
        <v>243.82542435179556</v>
      </c>
      <c r="CI23" s="15">
        <f>CG23+CH23</f>
        <v>476.04011421064848</v>
      </c>
      <c r="CJ23" s="90">
        <f>IFERROR(CJ13*CJ24,"na")</f>
        <v>256.01669556938532</v>
      </c>
      <c r="CK23" s="15">
        <f>CG23+CH23+CJ23</f>
        <v>732.05680978003375</v>
      </c>
      <c r="CL23" s="90">
        <f>IFERROR(CL13*CL24,"na")</f>
        <v>268.81753034785464</v>
      </c>
      <c r="CM23" s="15">
        <f>CJ23+CL23</f>
        <v>524.83422591724002</v>
      </c>
      <c r="CN23" s="58">
        <f>CG23+CH23+CJ23+CL23</f>
        <v>1000.8743401278884</v>
      </c>
      <c r="CO23" s="89">
        <f>IFERROR(CO13*CO24,"na")</f>
        <v>282.25840686524737</v>
      </c>
      <c r="CP23" s="90">
        <f>IFERROR(CP13*CP24,"na")</f>
        <v>296.37132720850974</v>
      </c>
      <c r="CQ23" s="15">
        <f>CO23+CP23</f>
        <v>578.62973407375716</v>
      </c>
      <c r="CR23" s="90">
        <f>IFERROR(CR13*CR24,"na")</f>
        <v>311.18989356893525</v>
      </c>
      <c r="CS23" s="15">
        <f>CO23+CP23+CR23</f>
        <v>889.81962764269247</v>
      </c>
      <c r="CT23" s="90">
        <f>IFERROR(CT13*CT24,"na")</f>
        <v>326.74938824738206</v>
      </c>
      <c r="CU23" s="15">
        <f>CR23+CT23</f>
        <v>637.93928181631736</v>
      </c>
      <c r="CV23" s="58">
        <f>CO23+CP23+CR23+CT23</f>
        <v>1216.5690158900745</v>
      </c>
      <c r="CW23" s="89">
        <f>IFERROR(CW13*CW24,"na")</f>
        <v>343.08685765975122</v>
      </c>
      <c r="CX23" s="90">
        <f>IFERROR(CX13*CX24,"na")</f>
        <v>360.24120054273874</v>
      </c>
      <c r="CY23" s="15">
        <f>CW23+CX23</f>
        <v>703.32805820248996</v>
      </c>
      <c r="CZ23" s="90">
        <f>IFERROR(CZ13*CZ24,"na")</f>
        <v>378.25326056987569</v>
      </c>
      <c r="DA23" s="15">
        <f>CW23+CX23+CZ23</f>
        <v>1081.5813187723656</v>
      </c>
      <c r="DB23" s="90">
        <f>IFERROR(DB13*DB24,"na")</f>
        <v>397.16592359836949</v>
      </c>
      <c r="DC23" s="15">
        <f>CZ23+DB23</f>
        <v>775.41918416824524</v>
      </c>
      <c r="DD23" s="58">
        <f>CW23+CX23+CZ23+DB23</f>
        <v>1478.7472423707352</v>
      </c>
      <c r="DE23" s="89">
        <f>IFERROR(DE13*DE24,"na")</f>
        <v>417.02421977828794</v>
      </c>
      <c r="DF23" s="90">
        <f>IFERROR(DF13*DF24,"na")</f>
        <v>437.87543076720237</v>
      </c>
      <c r="DG23" s="15">
        <f>DE23+DF23</f>
        <v>854.89965054549032</v>
      </c>
      <c r="DH23" s="90">
        <f>IFERROR(DH13*DH24,"na")</f>
        <v>459.76920230556249</v>
      </c>
      <c r="DI23" s="15">
        <f>DE23+DF23+DH23</f>
        <v>1314.6688528510529</v>
      </c>
      <c r="DJ23" s="90">
        <f>IFERROR(DJ13*DJ24,"na")</f>
        <v>482.75766242084063</v>
      </c>
      <c r="DK23" s="15">
        <f>DH23+DJ23</f>
        <v>942.52686472640312</v>
      </c>
      <c r="DL23" s="58">
        <f>DE23+DF23+DH23+DJ23</f>
        <v>1797.4265152718935</v>
      </c>
      <c r="DM23" s="89">
        <f>IFERROR(DM13*DM24,"na")</f>
        <v>506.89554554188271</v>
      </c>
      <c r="DN23" s="90">
        <f>IFERROR(DN13*DN24,"na")</f>
        <v>532.24032281897689</v>
      </c>
      <c r="DO23" s="15">
        <f>DM23+DN23</f>
        <v>1039.1358683608596</v>
      </c>
      <c r="DP23" s="90">
        <f>IFERROR(DP13*DP24,"na")</f>
        <v>558.85233895992576</v>
      </c>
      <c r="DQ23" s="15">
        <f>DM23+DN23+DP23</f>
        <v>1597.9882073207855</v>
      </c>
      <c r="DR23" s="90">
        <f>IFERROR(DR13*DR24,"na")</f>
        <v>586.79495590792203</v>
      </c>
      <c r="DS23" s="15">
        <f>DP23+DR23</f>
        <v>1145.6472948678479</v>
      </c>
      <c r="DT23" s="58">
        <f>DM23+DN23+DP23+DR23</f>
        <v>2184.7831632287075</v>
      </c>
    </row>
    <row r="24" spans="2:124" ht="14.4" x14ac:dyDescent="0.3">
      <c r="B24" s="41" t="s">
        <v>24</v>
      </c>
      <c r="C24" s="12" t="s">
        <v>58</v>
      </c>
      <c r="D24" s="12"/>
      <c r="E24" s="51">
        <f t="shared" ref="E24:AW24" si="6">IFERROR(E23/E17,"na")</f>
        <v>0.3717163239613932</v>
      </c>
      <c r="F24" s="46">
        <f t="shared" si="6"/>
        <v>7.6374424035851804E-2</v>
      </c>
      <c r="G24" s="46">
        <f t="shared" si="6"/>
        <v>0.25377460741562269</v>
      </c>
      <c r="H24" s="46">
        <f t="shared" si="6"/>
        <v>-0.37991796175400078</v>
      </c>
      <c r="I24" s="46">
        <f t="shared" si="6"/>
        <v>6.1282510266399907E-2</v>
      </c>
      <c r="J24" s="46">
        <f t="shared" si="6"/>
        <v>-0.27650523560209422</v>
      </c>
      <c r="K24" s="46">
        <f t="shared" si="6"/>
        <v>-0.31644835204070249</v>
      </c>
      <c r="L24" s="52">
        <f t="shared" si="6"/>
        <v>-4.8682621972871251E-2</v>
      </c>
      <c r="M24" s="51">
        <f t="shared" si="6"/>
        <v>0.3240028516753593</v>
      </c>
      <c r="N24" s="46">
        <f t="shared" si="6"/>
        <v>3.2514596335816388E-2</v>
      </c>
      <c r="O24" s="46">
        <f t="shared" si="6"/>
        <v>0.19950987768438699</v>
      </c>
      <c r="P24" s="46">
        <f t="shared" si="6"/>
        <v>-0.10940068749065911</v>
      </c>
      <c r="Q24" s="46">
        <f t="shared" si="6"/>
        <v>0.10639416146083613</v>
      </c>
      <c r="R24" s="46">
        <f t="shared" si="6"/>
        <v>-0.22279117104509888</v>
      </c>
      <c r="S24" s="46">
        <f t="shared" si="6"/>
        <v>-0.1786081723769776</v>
      </c>
      <c r="T24" s="52">
        <f t="shared" si="6"/>
        <v>8.1604341350959876E-4</v>
      </c>
      <c r="U24" s="51">
        <f t="shared" si="6"/>
        <v>0.1128338721320737</v>
      </c>
      <c r="V24" s="46">
        <f t="shared" si="6"/>
        <v>8.4479855435541512E-2</v>
      </c>
      <c r="W24" s="46">
        <f t="shared" si="6"/>
        <v>0.10055150329122935</v>
      </c>
      <c r="X24" s="46">
        <f t="shared" si="6"/>
        <v>-0.20411663807890223</v>
      </c>
      <c r="Y24" s="46">
        <f t="shared" si="6"/>
        <v>1.1215893373569728E-2</v>
      </c>
      <c r="Z24" s="46">
        <f t="shared" si="6"/>
        <v>-0.2209865982321072</v>
      </c>
      <c r="AA24" s="46">
        <f t="shared" si="6"/>
        <v>-0.21424901524233603</v>
      </c>
      <c r="AB24" s="52">
        <f t="shared" si="6"/>
        <v>-5.9842931937172772E-2</v>
      </c>
      <c r="AC24" s="51">
        <f t="shared" si="6"/>
        <v>8.1081081081081086E-2</v>
      </c>
      <c r="AD24" s="46">
        <f t="shared" si="6"/>
        <v>0.19071310116086235</v>
      </c>
      <c r="AE24" s="46">
        <f t="shared" si="6"/>
        <v>0.12713340299547196</v>
      </c>
      <c r="AF24" s="46">
        <f t="shared" si="6"/>
        <v>-0.16586998087954111</v>
      </c>
      <c r="AG24" s="46">
        <f t="shared" si="6"/>
        <v>4.8889456216492211E-2</v>
      </c>
      <c r="AH24" s="46">
        <f t="shared" si="6"/>
        <v>-0.13464788732394367</v>
      </c>
      <c r="AI24" s="46">
        <f t="shared" si="6"/>
        <v>-0.14622474299893654</v>
      </c>
      <c r="AJ24" s="52">
        <f t="shared" si="6"/>
        <v>-8.3450456781447649E-3</v>
      </c>
      <c r="AK24" s="51">
        <f t="shared" si="6"/>
        <v>0.16313956603268148</v>
      </c>
      <c r="AL24" s="46">
        <f t="shared" si="6"/>
        <v>0.14524271844660194</v>
      </c>
      <c r="AM24" s="46">
        <f t="shared" si="6"/>
        <v>0.15583386176284084</v>
      </c>
      <c r="AN24" s="46">
        <f t="shared" si="6"/>
        <v>-0.2466044142614601</v>
      </c>
      <c r="AO24" s="46">
        <f t="shared" si="6"/>
        <v>4.6398891966759004E-2</v>
      </c>
      <c r="AP24" s="46">
        <f t="shared" si="6"/>
        <v>-0.22006315278115132</v>
      </c>
      <c r="AQ24" s="46">
        <f t="shared" si="6"/>
        <v>-0.22972346670786342</v>
      </c>
      <c r="AR24" s="52">
        <f t="shared" si="6"/>
        <v>-3.9433534152257255E-2</v>
      </c>
      <c r="AS24" s="51">
        <f t="shared" si="6"/>
        <v>0.17895822588963384</v>
      </c>
      <c r="AT24" s="46">
        <f t="shared" si="6"/>
        <v>7.1825008161932749E-3</v>
      </c>
      <c r="AU24" s="46">
        <f t="shared" si="6"/>
        <v>0.10315516496182106</v>
      </c>
      <c r="AV24" s="46">
        <f t="shared" si="6"/>
        <v>-0.21636930048145001</v>
      </c>
      <c r="AW24" s="46">
        <f t="shared" si="6"/>
        <v>-4.5836516424751722E-3</v>
      </c>
      <c r="AX24" s="81">
        <v>0.01</v>
      </c>
      <c r="AY24" s="46">
        <f>IFERROR(AY23/AY17,"na")</f>
        <v>-4.9986867505577341E-2</v>
      </c>
      <c r="AZ24" s="46">
        <f>IFERROR(AZ23/AZ17,"na")</f>
        <v>2.6395679375658971E-3</v>
      </c>
      <c r="BA24" s="88">
        <v>0.01</v>
      </c>
      <c r="BB24" s="81">
        <v>0.01</v>
      </c>
      <c r="BC24" s="46">
        <f>IFERROR(BC23/BC17,"na")</f>
        <v>1.0416666666666666E-2</v>
      </c>
      <c r="BD24" s="81">
        <v>0.01</v>
      </c>
      <c r="BE24" s="46">
        <f>IFERROR(BE23/BE17,"na")</f>
        <v>1.0416666666666666E-2</v>
      </c>
      <c r="BF24" s="81">
        <v>0.01</v>
      </c>
      <c r="BG24" s="46">
        <f>IFERROR(BG23/BG17,"na")</f>
        <v>1.0416666666666666E-2</v>
      </c>
      <c r="BH24" s="52">
        <f>IFERROR(BH23/BH17,"na")</f>
        <v>1.0416666666666666E-2</v>
      </c>
      <c r="BI24" s="88">
        <v>0.01</v>
      </c>
      <c r="BJ24" s="81">
        <v>0.01</v>
      </c>
      <c r="BK24" s="46">
        <f>IFERROR(BK23/BK17,"na")</f>
        <v>1.0416666666666666E-2</v>
      </c>
      <c r="BL24" s="81">
        <v>0.01</v>
      </c>
      <c r="BM24" s="46">
        <f>IFERROR(BM23/BM17,"na")</f>
        <v>1.0416666666666666E-2</v>
      </c>
      <c r="BN24" s="81">
        <v>0.01</v>
      </c>
      <c r="BO24" s="46">
        <f>IFERROR(BO23/BO17,"na")</f>
        <v>1.0416666666666666E-2</v>
      </c>
      <c r="BP24" s="52">
        <f>IFERROR(BP23/BP17,"na")</f>
        <v>1.0416666666666668E-2</v>
      </c>
      <c r="BQ24" s="88">
        <v>0.01</v>
      </c>
      <c r="BR24" s="81">
        <v>0.01</v>
      </c>
      <c r="BS24" s="46">
        <f>IFERROR(BS23/BS17,"na")</f>
        <v>1.0416666666666668E-2</v>
      </c>
      <c r="BT24" s="81">
        <v>0.01</v>
      </c>
      <c r="BU24" s="46">
        <f>IFERROR(BU23/BU17,"na")</f>
        <v>1.0416666666666666E-2</v>
      </c>
      <c r="BV24" s="81">
        <v>0.01</v>
      </c>
      <c r="BW24" s="46">
        <f>IFERROR(BW23/BW17,"na")</f>
        <v>1.0416666666666666E-2</v>
      </c>
      <c r="BX24" s="52">
        <f>IFERROR(BX23/BX17,"na")</f>
        <v>1.0416666666666668E-2</v>
      </c>
      <c r="BY24" s="88">
        <v>0.01</v>
      </c>
      <c r="BZ24" s="81">
        <v>0.01</v>
      </c>
      <c r="CA24" s="46">
        <f>IFERROR(CA23/CA17,"na")</f>
        <v>1.0416666666666666E-2</v>
      </c>
      <c r="CB24" s="81">
        <v>0.01</v>
      </c>
      <c r="CC24" s="46">
        <f>IFERROR(CC23/CC17,"na")</f>
        <v>1.0416666666666666E-2</v>
      </c>
      <c r="CD24" s="81">
        <v>0.01</v>
      </c>
      <c r="CE24" s="46">
        <f>IFERROR(CE23/CE17,"na")</f>
        <v>1.0416666666666668E-2</v>
      </c>
      <c r="CF24" s="52">
        <f>IFERROR(CF23/CF17,"na")</f>
        <v>1.0416666666666668E-2</v>
      </c>
      <c r="CG24" s="88">
        <v>0.01</v>
      </c>
      <c r="CH24" s="81">
        <v>0.01</v>
      </c>
      <c r="CI24" s="46">
        <f>IFERROR(CI23/CI17,"na")</f>
        <v>1.0416666666666666E-2</v>
      </c>
      <c r="CJ24" s="81">
        <v>0.01</v>
      </c>
      <c r="CK24" s="46">
        <f>IFERROR(CK23/CK17,"na")</f>
        <v>1.0416666666666666E-2</v>
      </c>
      <c r="CL24" s="81">
        <v>0.01</v>
      </c>
      <c r="CM24" s="46">
        <f>IFERROR(CM23/CM17,"na")</f>
        <v>1.0416666666666666E-2</v>
      </c>
      <c r="CN24" s="52">
        <f>IFERROR(CN23/CN17,"na")</f>
        <v>1.0416666666666664E-2</v>
      </c>
      <c r="CO24" s="88">
        <v>0.01</v>
      </c>
      <c r="CP24" s="81">
        <v>0.01</v>
      </c>
      <c r="CQ24" s="46">
        <f>IFERROR(CQ23/CQ17,"na")</f>
        <v>1.0416666666666666E-2</v>
      </c>
      <c r="CR24" s="81">
        <v>0.01</v>
      </c>
      <c r="CS24" s="46">
        <f>IFERROR(CS23/CS17,"na")</f>
        <v>1.0416666666666666E-2</v>
      </c>
      <c r="CT24" s="81">
        <v>0.01</v>
      </c>
      <c r="CU24" s="46">
        <f>IFERROR(CU23/CU17,"na")</f>
        <v>1.0416666666666666E-2</v>
      </c>
      <c r="CV24" s="52">
        <f>IFERROR(CV23/CV17,"na")</f>
        <v>1.0416666666666668E-2</v>
      </c>
      <c r="CW24" s="88">
        <v>0.01</v>
      </c>
      <c r="CX24" s="81">
        <v>0.01</v>
      </c>
      <c r="CY24" s="46">
        <f>IFERROR(CY23/CY17,"na")</f>
        <v>1.0416666666666666E-2</v>
      </c>
      <c r="CZ24" s="81">
        <v>0.01</v>
      </c>
      <c r="DA24" s="46">
        <f>IFERROR(DA23/DA17,"na")</f>
        <v>1.0416666666666664E-2</v>
      </c>
      <c r="DB24" s="81">
        <v>0.01</v>
      </c>
      <c r="DC24" s="46">
        <f>IFERROR(DC23/DC17,"na")</f>
        <v>1.0416666666666666E-2</v>
      </c>
      <c r="DD24" s="52">
        <f>IFERROR(DD23/DD17,"na")</f>
        <v>1.0416666666666666E-2</v>
      </c>
      <c r="DE24" s="88">
        <v>0.01</v>
      </c>
      <c r="DF24" s="81">
        <v>0.01</v>
      </c>
      <c r="DG24" s="46">
        <f>IFERROR(DG23/DG17,"na")</f>
        <v>1.0416666666666668E-2</v>
      </c>
      <c r="DH24" s="81">
        <v>0.01</v>
      </c>
      <c r="DI24" s="46">
        <f>IFERROR(DI23/DI17,"na")</f>
        <v>1.0416666666666668E-2</v>
      </c>
      <c r="DJ24" s="81">
        <v>0.01</v>
      </c>
      <c r="DK24" s="46">
        <f>IFERROR(DK23/DK17,"na")</f>
        <v>1.0416666666666668E-2</v>
      </c>
      <c r="DL24" s="52">
        <f>IFERROR(DL23/DL17,"na")</f>
        <v>1.0416666666666668E-2</v>
      </c>
      <c r="DM24" s="88">
        <v>0.01</v>
      </c>
      <c r="DN24" s="81">
        <v>0.01</v>
      </c>
      <c r="DO24" s="46">
        <f>IFERROR(DO23/DO17,"na")</f>
        <v>1.0416666666666666E-2</v>
      </c>
      <c r="DP24" s="81">
        <v>0.01</v>
      </c>
      <c r="DQ24" s="46">
        <f>IFERROR(DQ23/DQ17,"na")</f>
        <v>1.0416666666666666E-2</v>
      </c>
      <c r="DR24" s="81">
        <v>0.01</v>
      </c>
      <c r="DS24" s="46">
        <f>IFERROR(DS23/DS17,"na")</f>
        <v>1.041666666666667E-2</v>
      </c>
      <c r="DT24" s="52">
        <f>IFERROR(DT23/DT17,"na")</f>
        <v>1.041666666666667E-2</v>
      </c>
    </row>
    <row r="25" spans="2:124" x14ac:dyDescent="0.25">
      <c r="B25" s="40" t="s">
        <v>197</v>
      </c>
      <c r="C25" s="40" t="s">
        <v>57</v>
      </c>
      <c r="D25" s="40"/>
      <c r="E25" s="65">
        <f t="shared" ref="E25:BP25" si="7">E13-E17</f>
        <v>2990.7</v>
      </c>
      <c r="F25" s="16">
        <f t="shared" si="7"/>
        <v>1835.6000000000001</v>
      </c>
      <c r="G25" s="16">
        <f t="shared" si="7"/>
        <v>4826.3</v>
      </c>
      <c r="H25" s="16">
        <f t="shared" si="7"/>
        <v>2084.9</v>
      </c>
      <c r="I25" s="16">
        <f t="shared" si="7"/>
        <v>6911.2000000000016</v>
      </c>
      <c r="J25" s="16">
        <f t="shared" si="7"/>
        <v>3306.9</v>
      </c>
      <c r="K25" s="16">
        <f t="shared" si="7"/>
        <v>5391.8000000000011</v>
      </c>
      <c r="L25" s="62">
        <f t="shared" si="7"/>
        <v>10218.1</v>
      </c>
      <c r="M25" s="65">
        <f t="shared" si="7"/>
        <v>3217.0000000000005</v>
      </c>
      <c r="N25" s="16">
        <f t="shared" si="7"/>
        <v>1849.7</v>
      </c>
      <c r="O25" s="16">
        <f t="shared" si="7"/>
        <v>5066.7</v>
      </c>
      <c r="P25" s="16">
        <f t="shared" si="7"/>
        <v>1873.6000000000004</v>
      </c>
      <c r="Q25" s="16">
        <f t="shared" si="7"/>
        <v>6940.3</v>
      </c>
      <c r="R25" s="16">
        <f t="shared" si="7"/>
        <v>3253.6</v>
      </c>
      <c r="S25" s="16">
        <f t="shared" si="7"/>
        <v>5127.2000000000007</v>
      </c>
      <c r="T25" s="62">
        <f t="shared" si="7"/>
        <v>10193.9</v>
      </c>
      <c r="U25" s="65">
        <f t="shared" si="7"/>
        <v>3781.5000000000005</v>
      </c>
      <c r="V25" s="16">
        <f t="shared" si="7"/>
        <v>1859.8000000000002</v>
      </c>
      <c r="W25" s="16">
        <f t="shared" si="7"/>
        <v>5641.3</v>
      </c>
      <c r="X25" s="16">
        <f t="shared" si="7"/>
        <v>1832</v>
      </c>
      <c r="Y25" s="16">
        <f t="shared" si="7"/>
        <v>7473.3</v>
      </c>
      <c r="Z25" s="16">
        <f t="shared" si="7"/>
        <v>3623</v>
      </c>
      <c r="AA25" s="16">
        <f t="shared" si="7"/>
        <v>5455</v>
      </c>
      <c r="AB25" s="62">
        <f t="shared" si="7"/>
        <v>11096.3</v>
      </c>
      <c r="AC25" s="65">
        <f t="shared" si="7"/>
        <v>3691</v>
      </c>
      <c r="AD25" s="16">
        <f t="shared" si="7"/>
        <v>1987</v>
      </c>
      <c r="AE25" s="16">
        <f t="shared" si="7"/>
        <v>5678</v>
      </c>
      <c r="AF25" s="16">
        <f t="shared" si="7"/>
        <v>1940</v>
      </c>
      <c r="AG25" s="16">
        <f t="shared" si="7"/>
        <v>7618</v>
      </c>
      <c r="AH25" s="16">
        <f t="shared" si="7"/>
        <v>4276</v>
      </c>
      <c r="AI25" s="16">
        <f t="shared" si="7"/>
        <v>6216</v>
      </c>
      <c r="AJ25" s="62">
        <f t="shared" si="7"/>
        <v>11894</v>
      </c>
      <c r="AK25" s="65">
        <f t="shared" si="7"/>
        <v>4677</v>
      </c>
      <c r="AL25" s="16">
        <f t="shared" si="7"/>
        <v>2332</v>
      </c>
      <c r="AM25" s="16">
        <f t="shared" si="7"/>
        <v>7009</v>
      </c>
      <c r="AN25" s="16">
        <f t="shared" si="7"/>
        <v>2263</v>
      </c>
      <c r="AO25" s="16">
        <f t="shared" si="7"/>
        <v>9272</v>
      </c>
      <c r="AP25" s="16">
        <f t="shared" si="7"/>
        <v>5014</v>
      </c>
      <c r="AQ25" s="16">
        <f t="shared" si="7"/>
        <v>7277</v>
      </c>
      <c r="AR25" s="62">
        <f t="shared" si="7"/>
        <v>14286</v>
      </c>
      <c r="AS25" s="65">
        <f t="shared" si="7"/>
        <v>4731</v>
      </c>
      <c r="AT25" s="16">
        <f t="shared" si="7"/>
        <v>3442</v>
      </c>
      <c r="AU25" s="16">
        <f t="shared" si="7"/>
        <v>8173</v>
      </c>
      <c r="AV25" s="16">
        <f t="shared" si="7"/>
        <v>6118</v>
      </c>
      <c r="AW25" s="16">
        <f t="shared" si="7"/>
        <v>14291</v>
      </c>
      <c r="AX25" s="16">
        <f t="shared" si="7"/>
        <v>405.25799999999981</v>
      </c>
      <c r="AY25" s="16">
        <f t="shared" si="7"/>
        <v>6523.257999999998</v>
      </c>
      <c r="AZ25" s="16">
        <f t="shared" si="7"/>
        <v>14696.257999999994</v>
      </c>
      <c r="BA25" s="65">
        <f t="shared" si="7"/>
        <v>425.52089999999771</v>
      </c>
      <c r="BB25" s="16">
        <f t="shared" si="7"/>
        <v>446.79694500000005</v>
      </c>
      <c r="BC25" s="16">
        <f t="shared" si="7"/>
        <v>872.3178450000014</v>
      </c>
      <c r="BD25" s="16">
        <f t="shared" si="7"/>
        <v>469.13679224999942</v>
      </c>
      <c r="BE25" s="16">
        <f t="shared" si="7"/>
        <v>1341.4546372499972</v>
      </c>
      <c r="BF25" s="16">
        <f t="shared" si="7"/>
        <v>492.59363186249902</v>
      </c>
      <c r="BG25" s="16">
        <f t="shared" si="7"/>
        <v>961.73042411249844</v>
      </c>
      <c r="BH25" s="62">
        <f t="shared" si="7"/>
        <v>1834.0482691124926</v>
      </c>
      <c r="BI25" s="65">
        <f t="shared" si="7"/>
        <v>517.22331345562634</v>
      </c>
      <c r="BJ25" s="16">
        <f t="shared" si="7"/>
        <v>543.08447912840711</v>
      </c>
      <c r="BK25" s="16">
        <f t="shared" si="7"/>
        <v>1060.3077925840335</v>
      </c>
      <c r="BL25" s="16">
        <f t="shared" si="7"/>
        <v>570.23870308482583</v>
      </c>
      <c r="BM25" s="16">
        <f t="shared" si="7"/>
        <v>1630.5464956688593</v>
      </c>
      <c r="BN25" s="16">
        <f t="shared" si="7"/>
        <v>598.75063823906748</v>
      </c>
      <c r="BO25" s="16">
        <f t="shared" si="7"/>
        <v>1168.9893413238933</v>
      </c>
      <c r="BP25" s="62">
        <f t="shared" si="7"/>
        <v>2229.2971339079304</v>
      </c>
      <c r="BQ25" s="65">
        <f t="shared" ref="BQ25:DT25" si="8">BQ13-BQ17</f>
        <v>628.68817015102104</v>
      </c>
      <c r="BR25" s="16">
        <f t="shared" si="8"/>
        <v>660.12257865857464</v>
      </c>
      <c r="BS25" s="16">
        <f t="shared" si="8"/>
        <v>1288.810748809592</v>
      </c>
      <c r="BT25" s="16">
        <f t="shared" si="8"/>
        <v>693.12870759150246</v>
      </c>
      <c r="BU25" s="16">
        <f t="shared" si="8"/>
        <v>1981.9394564010872</v>
      </c>
      <c r="BV25" s="16">
        <f t="shared" si="8"/>
        <v>727.7851429710754</v>
      </c>
      <c r="BW25" s="16">
        <f t="shared" si="8"/>
        <v>1420.9138505625742</v>
      </c>
      <c r="BX25" s="62">
        <f t="shared" si="8"/>
        <v>2709.7245993721735</v>
      </c>
      <c r="BY25" s="65">
        <f t="shared" si="8"/>
        <v>764.17440011962753</v>
      </c>
      <c r="BZ25" s="16">
        <f t="shared" si="8"/>
        <v>802.38312012561073</v>
      </c>
      <c r="CA25" s="16">
        <f t="shared" si="8"/>
        <v>1566.5575202452383</v>
      </c>
      <c r="CB25" s="16">
        <f t="shared" si="8"/>
        <v>842.50227613189054</v>
      </c>
      <c r="CC25" s="16">
        <f t="shared" si="8"/>
        <v>2409.0597963771288</v>
      </c>
      <c r="CD25" s="16">
        <f t="shared" si="8"/>
        <v>884.62738993848689</v>
      </c>
      <c r="CE25" s="16">
        <f t="shared" si="8"/>
        <v>1727.1296660703883</v>
      </c>
      <c r="CF25" s="62">
        <f t="shared" si="8"/>
        <v>3293.6871863156266</v>
      </c>
      <c r="CG25" s="65">
        <f t="shared" si="8"/>
        <v>928.85875943541032</v>
      </c>
      <c r="CH25" s="16">
        <f t="shared" si="8"/>
        <v>975.30169740718338</v>
      </c>
      <c r="CI25" s="16">
        <f t="shared" si="8"/>
        <v>1904.1604568425901</v>
      </c>
      <c r="CJ25" s="16">
        <f t="shared" si="8"/>
        <v>1024.0667822775395</v>
      </c>
      <c r="CK25" s="16">
        <f t="shared" si="8"/>
        <v>2928.2272391201404</v>
      </c>
      <c r="CL25" s="16">
        <f t="shared" si="8"/>
        <v>1075.2701213914188</v>
      </c>
      <c r="CM25" s="16">
        <f t="shared" si="8"/>
        <v>2099.3369036689546</v>
      </c>
      <c r="CN25" s="62">
        <f t="shared" si="8"/>
        <v>4003.4973605115374</v>
      </c>
      <c r="CO25" s="65">
        <f t="shared" si="8"/>
        <v>1129.0336274609908</v>
      </c>
      <c r="CP25" s="16">
        <f t="shared" si="8"/>
        <v>1185.4853088340351</v>
      </c>
      <c r="CQ25" s="16">
        <f t="shared" si="8"/>
        <v>2314.5189362950259</v>
      </c>
      <c r="CR25" s="16">
        <f t="shared" si="8"/>
        <v>1244.7595742757403</v>
      </c>
      <c r="CS25" s="16">
        <f t="shared" si="8"/>
        <v>3559.278510570759</v>
      </c>
      <c r="CT25" s="16">
        <f t="shared" si="8"/>
        <v>1306.9975529895273</v>
      </c>
      <c r="CU25" s="16">
        <f t="shared" si="8"/>
        <v>2551.757127265264</v>
      </c>
      <c r="CV25" s="62">
        <f t="shared" si="8"/>
        <v>4866.2760635602899</v>
      </c>
      <c r="CW25" s="65">
        <f t="shared" si="8"/>
        <v>1372.3474306390053</v>
      </c>
      <c r="CX25" s="16">
        <f t="shared" si="8"/>
        <v>1440.9648021709509</v>
      </c>
      <c r="CY25" s="16">
        <f t="shared" si="8"/>
        <v>2813.3122328099562</v>
      </c>
      <c r="CZ25" s="16">
        <f t="shared" si="8"/>
        <v>1513.0130422795046</v>
      </c>
      <c r="DA25" s="16">
        <f t="shared" si="8"/>
        <v>4326.3252750894462</v>
      </c>
      <c r="DB25" s="16">
        <f t="shared" si="8"/>
        <v>1588.6636943934791</v>
      </c>
      <c r="DC25" s="16">
        <f t="shared" si="8"/>
        <v>3101.6767366729619</v>
      </c>
      <c r="DD25" s="62">
        <f t="shared" si="8"/>
        <v>5914.988969482918</v>
      </c>
      <c r="DE25" s="65">
        <f t="shared" si="8"/>
        <v>1668.0968791131527</v>
      </c>
      <c r="DF25" s="16">
        <f t="shared" si="8"/>
        <v>1751.50172306881</v>
      </c>
      <c r="DG25" s="16">
        <f t="shared" si="8"/>
        <v>3419.5986021819699</v>
      </c>
      <c r="DH25" s="16">
        <f t="shared" si="8"/>
        <v>1839.0768092222497</v>
      </c>
      <c r="DI25" s="16">
        <f t="shared" si="8"/>
        <v>5258.6754114041978</v>
      </c>
      <c r="DJ25" s="16">
        <f t="shared" si="8"/>
        <v>1931.0306496833655</v>
      </c>
      <c r="DK25" s="16">
        <f t="shared" si="8"/>
        <v>3770.1074589056225</v>
      </c>
      <c r="DL25" s="62">
        <f t="shared" si="8"/>
        <v>7189.7060610875778</v>
      </c>
      <c r="DM25" s="65">
        <f t="shared" si="8"/>
        <v>2027.5821821675345</v>
      </c>
      <c r="DN25" s="16">
        <f t="shared" si="8"/>
        <v>2128.9612912759039</v>
      </c>
      <c r="DO25" s="16">
        <f t="shared" si="8"/>
        <v>4156.5434734434239</v>
      </c>
      <c r="DP25" s="16">
        <f t="shared" si="8"/>
        <v>2235.4093558396999</v>
      </c>
      <c r="DQ25" s="16">
        <f t="shared" si="8"/>
        <v>6391.9528292831092</v>
      </c>
      <c r="DR25" s="16">
        <f t="shared" si="8"/>
        <v>2347.1798236316899</v>
      </c>
      <c r="DS25" s="16">
        <f t="shared" si="8"/>
        <v>4582.5891794713971</v>
      </c>
      <c r="DT25" s="62">
        <f t="shared" si="8"/>
        <v>8739.13265291485</v>
      </c>
    </row>
    <row r="26" spans="2:124" ht="14.4" x14ac:dyDescent="0.3">
      <c r="B26" s="41" t="s">
        <v>198</v>
      </c>
      <c r="C26" s="42" t="s">
        <v>58</v>
      </c>
      <c r="D26" s="42"/>
      <c r="E26" s="53">
        <f t="shared" ref="E26:BP26" si="9">IFERROR(E25/E13,"na")</f>
        <v>0.55654390829409905</v>
      </c>
      <c r="F26" s="57">
        <f t="shared" si="9"/>
        <v>0.53674084037544956</v>
      </c>
      <c r="G26" s="57">
        <f t="shared" si="9"/>
        <v>0.54884233988355169</v>
      </c>
      <c r="H26" s="57">
        <f t="shared" si="9"/>
        <v>0.54638607893495461</v>
      </c>
      <c r="I26" s="57">
        <f t="shared" si="9"/>
        <v>0.54809903722619635</v>
      </c>
      <c r="J26" s="57">
        <f t="shared" si="9"/>
        <v>0.54593630825615369</v>
      </c>
      <c r="K26" s="57">
        <f t="shared" si="9"/>
        <v>0.54611013764673721</v>
      </c>
      <c r="L26" s="54">
        <f t="shared" si="9"/>
        <v>0.54739723679064856</v>
      </c>
      <c r="M26" s="53">
        <f t="shared" si="9"/>
        <v>0.54691351728124316</v>
      </c>
      <c r="N26" s="57">
        <f t="shared" si="9"/>
        <v>0.48213215170076895</v>
      </c>
      <c r="O26" s="57">
        <f t="shared" si="9"/>
        <v>0.5213405222974502</v>
      </c>
      <c r="P26" s="57">
        <f t="shared" si="9"/>
        <v>0.4827746141358964</v>
      </c>
      <c r="Q26" s="57">
        <f t="shared" si="9"/>
        <v>0.51033493878451419</v>
      </c>
      <c r="R26" s="57">
        <f t="shared" si="9"/>
        <v>0.50854981399856203</v>
      </c>
      <c r="S26" s="57">
        <f t="shared" si="9"/>
        <v>0.49881794390341194</v>
      </c>
      <c r="T26" s="54">
        <f t="shared" si="9"/>
        <v>0.50976381811544558</v>
      </c>
      <c r="U26" s="53">
        <f t="shared" si="9"/>
        <v>0.54272633331419717</v>
      </c>
      <c r="V26" s="57">
        <f t="shared" si="9"/>
        <v>0.43304538151675326</v>
      </c>
      <c r="W26" s="57">
        <f t="shared" si="9"/>
        <v>0.50090123686991117</v>
      </c>
      <c r="X26" s="57">
        <f t="shared" si="9"/>
        <v>0.43996157540826131</v>
      </c>
      <c r="Y26" s="57">
        <f t="shared" si="9"/>
        <v>0.48445187763754111</v>
      </c>
      <c r="Z26" s="57">
        <f t="shared" si="9"/>
        <v>0.50813464235624128</v>
      </c>
      <c r="AA26" s="57">
        <f t="shared" si="9"/>
        <v>0.48299982291482202</v>
      </c>
      <c r="AB26" s="54">
        <f t="shared" si="9"/>
        <v>0.49193795081640163</v>
      </c>
      <c r="AC26" s="53">
        <f t="shared" si="9"/>
        <v>0.52570858852015379</v>
      </c>
      <c r="AD26" s="57">
        <f t="shared" si="9"/>
        <v>0.45169356671970901</v>
      </c>
      <c r="AE26" s="57">
        <f t="shared" si="9"/>
        <v>0.49719789842381784</v>
      </c>
      <c r="AF26" s="57">
        <f t="shared" si="9"/>
        <v>0.48115079365079366</v>
      </c>
      <c r="AG26" s="57">
        <f t="shared" si="9"/>
        <v>0.49301061351281389</v>
      </c>
      <c r="AH26" s="57">
        <f t="shared" si="9"/>
        <v>0.54638384870943013</v>
      </c>
      <c r="AI26" s="57">
        <f t="shared" si="9"/>
        <v>0.52420306965761509</v>
      </c>
      <c r="AJ26" s="54">
        <f t="shared" si="9"/>
        <v>0.51095454935991069</v>
      </c>
      <c r="AK26" s="53">
        <f t="shared" si="9"/>
        <v>0.55612366230677768</v>
      </c>
      <c r="AL26" s="57">
        <f t="shared" si="9"/>
        <v>0.475239453841451</v>
      </c>
      <c r="AM26" s="57">
        <f t="shared" si="9"/>
        <v>0.52631974168356233</v>
      </c>
      <c r="AN26" s="57">
        <f t="shared" si="9"/>
        <v>0.48993288590604028</v>
      </c>
      <c r="AO26" s="57">
        <f t="shared" si="9"/>
        <v>0.51694915254237284</v>
      </c>
      <c r="AP26" s="57">
        <f t="shared" si="9"/>
        <v>0.54911838790931988</v>
      </c>
      <c r="AQ26" s="57">
        <f t="shared" si="9"/>
        <v>0.52923636363636362</v>
      </c>
      <c r="AR26" s="54">
        <f t="shared" si="9"/>
        <v>0.52780138175638236</v>
      </c>
      <c r="AS26" s="53">
        <f t="shared" si="9"/>
        <v>0.54954117783714718</v>
      </c>
      <c r="AT26" s="57">
        <f t="shared" si="9"/>
        <v>0.52913143735588009</v>
      </c>
      <c r="AU26" s="57">
        <f t="shared" si="9"/>
        <v>0.54075691411935956</v>
      </c>
      <c r="AV26" s="57">
        <f t="shared" si="9"/>
        <v>0.63405534252254114</v>
      </c>
      <c r="AW26" s="57">
        <f t="shared" si="9"/>
        <v>0.5771110123975286</v>
      </c>
      <c r="AX26" s="57">
        <f t="shared" si="9"/>
        <v>3.999999999999998E-2</v>
      </c>
      <c r="AY26" s="57">
        <f t="shared" si="9"/>
        <v>0.32978309391343463</v>
      </c>
      <c r="AZ26" s="57">
        <f t="shared" si="9"/>
        <v>0.42116319357376303</v>
      </c>
      <c r="BA26" s="53">
        <f t="shared" si="9"/>
        <v>3.9999999999999779E-2</v>
      </c>
      <c r="BB26" s="57">
        <f t="shared" si="9"/>
        <v>0.04</v>
      </c>
      <c r="BC26" s="57">
        <f t="shared" si="9"/>
        <v>4.0000000000000063E-2</v>
      </c>
      <c r="BD26" s="57">
        <f t="shared" si="9"/>
        <v>3.9999999999999945E-2</v>
      </c>
      <c r="BE26" s="57">
        <f t="shared" si="9"/>
        <v>3.9999999999999911E-2</v>
      </c>
      <c r="BF26" s="57">
        <f t="shared" si="9"/>
        <v>3.9999999999999911E-2</v>
      </c>
      <c r="BG26" s="57">
        <f t="shared" si="9"/>
        <v>3.9999999999999925E-2</v>
      </c>
      <c r="BH26" s="54">
        <f t="shared" si="9"/>
        <v>3.9999999999999834E-2</v>
      </c>
      <c r="BI26" s="53">
        <f t="shared" si="9"/>
        <v>4.0000000000000091E-2</v>
      </c>
      <c r="BJ26" s="57">
        <f t="shared" si="9"/>
        <v>4.0000000000000049E-2</v>
      </c>
      <c r="BK26" s="57">
        <f t="shared" si="9"/>
        <v>4.0000000000000063E-2</v>
      </c>
      <c r="BL26" s="57">
        <f t="shared" si="9"/>
        <v>3.9999999999999931E-2</v>
      </c>
      <c r="BM26" s="57">
        <f t="shared" si="9"/>
        <v>4.0000000000000022E-2</v>
      </c>
      <c r="BN26" s="57">
        <f t="shared" si="9"/>
        <v>3.9999999999999959E-2</v>
      </c>
      <c r="BO26" s="57">
        <f t="shared" si="9"/>
        <v>3.9999999999999945E-2</v>
      </c>
      <c r="BP26" s="54">
        <f t="shared" si="9"/>
        <v>4.000000000000007E-2</v>
      </c>
      <c r="BQ26" s="53">
        <f t="shared" ref="BQ26:DT26" si="10">IFERROR(BQ25/BQ13,"na")</f>
        <v>3.9999999999999966E-2</v>
      </c>
      <c r="BR26" s="57">
        <f t="shared" si="10"/>
        <v>4.0000000000000126E-2</v>
      </c>
      <c r="BS26" s="57">
        <f t="shared" si="10"/>
        <v>3.9999999999999938E-2</v>
      </c>
      <c r="BT26" s="57">
        <f t="shared" si="10"/>
        <v>4.000000000000007E-2</v>
      </c>
      <c r="BU26" s="57">
        <f t="shared" si="10"/>
        <v>3.9999999999999834E-2</v>
      </c>
      <c r="BV26" s="57">
        <f t="shared" si="10"/>
        <v>3.9999999999999945E-2</v>
      </c>
      <c r="BW26" s="57">
        <f t="shared" si="10"/>
        <v>3.9999999999999904E-2</v>
      </c>
      <c r="BX26" s="54">
        <f t="shared" si="10"/>
        <v>4.0000000000000029E-2</v>
      </c>
      <c r="BY26" s="53">
        <f t="shared" si="10"/>
        <v>3.9999999999999855E-2</v>
      </c>
      <c r="BZ26" s="57">
        <f t="shared" si="10"/>
        <v>3.9999999999999945E-2</v>
      </c>
      <c r="CA26" s="57">
        <f t="shared" si="10"/>
        <v>3.9999999999999904E-2</v>
      </c>
      <c r="CB26" s="57">
        <f t="shared" si="10"/>
        <v>3.9999999999999904E-2</v>
      </c>
      <c r="CC26" s="57">
        <f t="shared" si="10"/>
        <v>3.9999999999999904E-2</v>
      </c>
      <c r="CD26" s="57">
        <f t="shared" si="10"/>
        <v>3.9999999999999987E-2</v>
      </c>
      <c r="CE26" s="57">
        <f t="shared" si="10"/>
        <v>4.0000000000000195E-2</v>
      </c>
      <c r="CF26" s="54">
        <f t="shared" si="10"/>
        <v>4.0000000000000056E-2</v>
      </c>
      <c r="CG26" s="53">
        <f t="shared" si="10"/>
        <v>3.9999999999999945E-2</v>
      </c>
      <c r="CH26" s="57">
        <f t="shared" si="10"/>
        <v>4.0000000000000049E-2</v>
      </c>
      <c r="CI26" s="57">
        <f t="shared" si="10"/>
        <v>3.9999999999999918E-2</v>
      </c>
      <c r="CJ26" s="57">
        <f t="shared" si="10"/>
        <v>3.9999999999999925E-2</v>
      </c>
      <c r="CK26" s="57">
        <f t="shared" si="10"/>
        <v>4.000000000000007E-2</v>
      </c>
      <c r="CL26" s="57">
        <f t="shared" si="10"/>
        <v>4.0000000000000008E-2</v>
      </c>
      <c r="CM26" s="57">
        <f t="shared" si="10"/>
        <v>3.9999999999999897E-2</v>
      </c>
      <c r="CN26" s="54">
        <f t="shared" si="10"/>
        <v>3.9999999999999834E-2</v>
      </c>
      <c r="CO26" s="53">
        <f t="shared" si="10"/>
        <v>4.0000000000000049E-2</v>
      </c>
      <c r="CP26" s="57">
        <f t="shared" si="10"/>
        <v>3.9999999999999869E-2</v>
      </c>
      <c r="CQ26" s="57">
        <f t="shared" si="10"/>
        <v>3.9999999999999952E-2</v>
      </c>
      <c r="CR26" s="57">
        <f t="shared" si="10"/>
        <v>3.999999999999998E-2</v>
      </c>
      <c r="CS26" s="57">
        <f t="shared" si="10"/>
        <v>3.9999999999999883E-2</v>
      </c>
      <c r="CT26" s="57">
        <f t="shared" si="10"/>
        <v>3.9999999999999973E-2</v>
      </c>
      <c r="CU26" s="57">
        <f t="shared" si="10"/>
        <v>3.9999999999999918E-2</v>
      </c>
      <c r="CV26" s="54">
        <f t="shared" si="10"/>
        <v>3.9999999999999938E-2</v>
      </c>
      <c r="CW26" s="53">
        <f t="shared" si="10"/>
        <v>4.0000000000000015E-2</v>
      </c>
      <c r="CX26" s="57">
        <f t="shared" si="10"/>
        <v>3.999999999999989E-2</v>
      </c>
      <c r="CY26" s="57">
        <f t="shared" si="10"/>
        <v>3.9999999999999952E-2</v>
      </c>
      <c r="CZ26" s="57">
        <f t="shared" si="10"/>
        <v>4.0000000000000049E-2</v>
      </c>
      <c r="DA26" s="57">
        <f t="shared" si="10"/>
        <v>3.9999999999999848E-2</v>
      </c>
      <c r="DB26" s="57">
        <f t="shared" si="10"/>
        <v>4.0000000000000029E-2</v>
      </c>
      <c r="DC26" s="57">
        <f t="shared" si="10"/>
        <v>3.9999999999999758E-2</v>
      </c>
      <c r="DD26" s="54">
        <f t="shared" si="10"/>
        <v>3.9999999999999848E-2</v>
      </c>
      <c r="DE26" s="53">
        <f t="shared" si="10"/>
        <v>4.0000000000000022E-2</v>
      </c>
      <c r="DF26" s="57">
        <f t="shared" si="10"/>
        <v>4.0000000000000015E-2</v>
      </c>
      <c r="DG26" s="57">
        <f t="shared" si="10"/>
        <v>4.0000000000000105E-2</v>
      </c>
      <c r="DH26" s="57">
        <f t="shared" si="10"/>
        <v>3.9999999999999994E-2</v>
      </c>
      <c r="DI26" s="57">
        <f t="shared" si="10"/>
        <v>3.9999999999999904E-2</v>
      </c>
      <c r="DJ26" s="57">
        <f t="shared" si="10"/>
        <v>4.0000000000000063E-2</v>
      </c>
      <c r="DK26" s="57">
        <f t="shared" si="10"/>
        <v>4.0000000000000105E-2</v>
      </c>
      <c r="DL26" s="54">
        <f t="shared" si="10"/>
        <v>4.0000000000000029E-2</v>
      </c>
      <c r="DM26" s="53">
        <f t="shared" si="10"/>
        <v>4.0000000000000077E-2</v>
      </c>
      <c r="DN26" s="57">
        <f t="shared" si="10"/>
        <v>3.9999999999999931E-2</v>
      </c>
      <c r="DO26" s="57">
        <f t="shared" si="10"/>
        <v>3.9999999999999869E-2</v>
      </c>
      <c r="DP26" s="57">
        <f t="shared" si="10"/>
        <v>3.9999999999999945E-2</v>
      </c>
      <c r="DQ26" s="57">
        <f t="shared" si="10"/>
        <v>3.9999999999999807E-2</v>
      </c>
      <c r="DR26" s="57">
        <f t="shared" si="10"/>
        <v>4.0000000000000036E-2</v>
      </c>
      <c r="DS26" s="57">
        <f t="shared" si="10"/>
        <v>4.0000000000000056E-2</v>
      </c>
      <c r="DT26" s="54">
        <f t="shared" si="10"/>
        <v>4.0000000000000098E-2</v>
      </c>
    </row>
    <row r="27" spans="2:124" x14ac:dyDescent="0.25">
      <c r="B27" s="39" t="s">
        <v>199</v>
      </c>
      <c r="C27" s="10" t="s">
        <v>57</v>
      </c>
      <c r="E27" s="66">
        <v>424.3</v>
      </c>
      <c r="F27" s="15">
        <v>430.1</v>
      </c>
      <c r="G27" s="15">
        <f>E27+F27</f>
        <v>854.40000000000009</v>
      </c>
      <c r="H27" s="15">
        <v>383.5</v>
      </c>
      <c r="I27" s="15">
        <f>E27+F27+H27</f>
        <v>1237.9000000000001</v>
      </c>
      <c r="J27" s="15">
        <v>400.4</v>
      </c>
      <c r="K27" s="15">
        <f>H27+J27</f>
        <v>783.9</v>
      </c>
      <c r="L27" s="58">
        <f>E27+F27+H27+J27</f>
        <v>1638.3000000000002</v>
      </c>
      <c r="M27" s="66">
        <v>429.9</v>
      </c>
      <c r="N27" s="15">
        <v>423</v>
      </c>
      <c r="O27" s="15">
        <f>M27+N27</f>
        <v>852.9</v>
      </c>
      <c r="P27" s="15">
        <v>382</v>
      </c>
      <c r="Q27" s="15">
        <f>M27+N27+P27</f>
        <v>1234.9000000000001</v>
      </c>
      <c r="R27" s="15">
        <v>400.7</v>
      </c>
      <c r="S27" s="15">
        <f>P27+R27</f>
        <v>782.7</v>
      </c>
      <c r="T27" s="58">
        <f>M27+N27+P27+R27</f>
        <v>1635.6000000000001</v>
      </c>
      <c r="U27" s="66">
        <v>450.9</v>
      </c>
      <c r="V27" s="15">
        <v>436.3</v>
      </c>
      <c r="W27" s="15">
        <f>U27+V27</f>
        <v>887.2</v>
      </c>
      <c r="X27" s="15">
        <v>351</v>
      </c>
      <c r="Y27" s="15">
        <f>U27+V27+X27</f>
        <v>1238.2</v>
      </c>
      <c r="Z27" s="15">
        <v>435</v>
      </c>
      <c r="AA27" s="15">
        <f>X27+Z27</f>
        <v>786</v>
      </c>
      <c r="AB27" s="58">
        <f>U27+V27+X27+Z27</f>
        <v>1673.2</v>
      </c>
      <c r="AC27" s="66">
        <v>473</v>
      </c>
      <c r="AD27" s="15">
        <v>483</v>
      </c>
      <c r="AE27" s="15">
        <f>AC27+AD27</f>
        <v>956</v>
      </c>
      <c r="AF27" s="15">
        <v>442</v>
      </c>
      <c r="AG27" s="15">
        <f>AC27+AD27+AF27</f>
        <v>1398</v>
      </c>
      <c r="AH27" s="15">
        <v>536</v>
      </c>
      <c r="AI27" s="15">
        <f>AF27+AH27</f>
        <v>978</v>
      </c>
      <c r="AJ27" s="58">
        <f>AC27+AD27+AF27+AH27</f>
        <v>1934</v>
      </c>
      <c r="AK27" s="66">
        <v>594</v>
      </c>
      <c r="AL27" s="15">
        <v>522</v>
      </c>
      <c r="AM27" s="15">
        <f>AK27+AL27</f>
        <v>1116</v>
      </c>
      <c r="AN27" s="15">
        <v>523</v>
      </c>
      <c r="AO27" s="15">
        <f>AK27+AL27+AN27</f>
        <v>1639</v>
      </c>
      <c r="AP27" s="15">
        <v>733</v>
      </c>
      <c r="AQ27" s="15">
        <f>AN27+AP27</f>
        <v>1256</v>
      </c>
      <c r="AR27" s="58">
        <f>AK27+AL27+AN27+AP27</f>
        <v>2372</v>
      </c>
      <c r="AS27" s="66">
        <v>682</v>
      </c>
      <c r="AT27" s="15">
        <v>664</v>
      </c>
      <c r="AU27" s="15">
        <f>AS27+AT27</f>
        <v>1346</v>
      </c>
      <c r="AV27" s="15">
        <v>738</v>
      </c>
      <c r="AW27" s="15">
        <f>AS27+AT27+AV27</f>
        <v>2084</v>
      </c>
      <c r="AX27" s="15">
        <f>IFERROR(AV27*(1+AX28),"na")</f>
        <v>774.9</v>
      </c>
      <c r="AY27" s="15">
        <f>AV27+AX27</f>
        <v>1512.9</v>
      </c>
      <c r="AZ27" s="15">
        <f>AS27+AT27+AV27+AX27</f>
        <v>2858.9</v>
      </c>
      <c r="BA27" s="66">
        <f>IFERROR(AX27*(1+BA28),"na")</f>
        <v>813.64499999999998</v>
      </c>
      <c r="BB27" s="15">
        <f>IFERROR(BA27*(1+BB28),"na")</f>
        <v>854.32725000000005</v>
      </c>
      <c r="BC27" s="15">
        <f>BA27+BB27</f>
        <v>1667.97225</v>
      </c>
      <c r="BD27" s="15">
        <f>IFERROR(BB27*(1+BD28),"na")</f>
        <v>897.04361250000011</v>
      </c>
      <c r="BE27" s="15">
        <f>BA27+BB27+BD27</f>
        <v>2565.0158625000004</v>
      </c>
      <c r="BF27" s="15">
        <f>IFERROR(BD27*(1+BF28),"na")</f>
        <v>941.89579312500018</v>
      </c>
      <c r="BG27" s="15">
        <f>BD27+BF27</f>
        <v>1838.9394056250003</v>
      </c>
      <c r="BH27" s="58">
        <f>BA27+BB27+BD27+BF27</f>
        <v>3506.9116556250005</v>
      </c>
      <c r="BI27" s="66">
        <f>IFERROR(BF27*(1+BI28),"na")</f>
        <v>988.99058278125028</v>
      </c>
      <c r="BJ27" s="15">
        <f>IFERROR(BI27*(1+BJ28),"na")</f>
        <v>1038.4401119203128</v>
      </c>
      <c r="BK27" s="15">
        <f>BI27+BJ27</f>
        <v>2027.430694701563</v>
      </c>
      <c r="BL27" s="15">
        <f>IFERROR(BJ27*(1+BL28),"na")</f>
        <v>1090.3621175163285</v>
      </c>
      <c r="BM27" s="15">
        <f>BI27+BJ27+BL27</f>
        <v>3117.7928122178914</v>
      </c>
      <c r="BN27" s="15">
        <f>IFERROR(BL27*(1+BN28),"na")</f>
        <v>1144.8802233921449</v>
      </c>
      <c r="BO27" s="15">
        <f>BL27+BN27</f>
        <v>2235.2423409084731</v>
      </c>
      <c r="BP27" s="58">
        <f>BI27+BJ27+BL27+BN27</f>
        <v>4262.6730356100361</v>
      </c>
      <c r="BQ27" s="66">
        <f>IFERROR(BN27*(1+BQ28),"na")</f>
        <v>1202.1242345617522</v>
      </c>
      <c r="BR27" s="15">
        <f>IFERROR(BQ27*(1+BR28),"na")</f>
        <v>1262.2304462898398</v>
      </c>
      <c r="BS27" s="15">
        <f>BQ27+BR27</f>
        <v>2464.3546808515921</v>
      </c>
      <c r="BT27" s="15">
        <f>IFERROR(BR27*(1+BT28),"na")</f>
        <v>1325.3419686043319</v>
      </c>
      <c r="BU27" s="15">
        <f>BQ27+BR27+BT27</f>
        <v>3789.6966494559238</v>
      </c>
      <c r="BV27" s="15">
        <f>IFERROR(BT27*(1+BV28),"na")</f>
        <v>1391.6090670345486</v>
      </c>
      <c r="BW27" s="15">
        <f>BT27+BV27</f>
        <v>2716.9510356388805</v>
      </c>
      <c r="BX27" s="58">
        <f>BQ27+BR27+BT27+BV27</f>
        <v>5181.3057164904722</v>
      </c>
      <c r="BY27" s="66">
        <f>IFERROR(BV27*(1+BY28),"na")</f>
        <v>1461.1895203862762</v>
      </c>
      <c r="BZ27" s="15">
        <f>IFERROR(BY27*(1+BZ28),"na")</f>
        <v>1534.2489964055901</v>
      </c>
      <c r="CA27" s="15">
        <f>BY27+BZ27</f>
        <v>2995.4385167918663</v>
      </c>
      <c r="CB27" s="15">
        <f>IFERROR(BZ27*(1+CB28),"na")</f>
        <v>1610.9614462258696</v>
      </c>
      <c r="CC27" s="15">
        <f>BY27+BZ27+CB27</f>
        <v>4606.3999630177359</v>
      </c>
      <c r="CD27" s="15">
        <f>IFERROR(CB27*(1+CD28),"na")</f>
        <v>1691.5095185371631</v>
      </c>
      <c r="CE27" s="15">
        <f>CB27+CD27</f>
        <v>3302.4709647630325</v>
      </c>
      <c r="CF27" s="58">
        <f>BY27+BZ27+CB27+CD27</f>
        <v>6297.9094815548988</v>
      </c>
      <c r="CG27" s="66">
        <f>IFERROR(CD27*(1+CG28),"na")</f>
        <v>1776.0849944640213</v>
      </c>
      <c r="CH27" s="15">
        <f>IFERROR(CG27*(1+CH28),"na")</f>
        <v>1864.8892441872224</v>
      </c>
      <c r="CI27" s="15">
        <f>CG27+CH27</f>
        <v>3640.9742386512435</v>
      </c>
      <c r="CJ27" s="15">
        <f>IFERROR(CH27*(1+CJ28),"na")</f>
        <v>1958.1337063965836</v>
      </c>
      <c r="CK27" s="15">
        <f>CG27+CH27+CJ27</f>
        <v>5599.1079450478273</v>
      </c>
      <c r="CL27" s="15">
        <f>IFERROR(CJ27*(1+CL28),"na")</f>
        <v>2056.0403917164131</v>
      </c>
      <c r="CM27" s="15">
        <f>CJ27+CL27</f>
        <v>4014.1740981129969</v>
      </c>
      <c r="CN27" s="58">
        <f>CG27+CH27+CJ27+CL27</f>
        <v>7655.1483367642404</v>
      </c>
      <c r="CO27" s="66">
        <f>IFERROR(CL27*(1+CO28),"na")</f>
        <v>2158.8424113022338</v>
      </c>
      <c r="CP27" s="15">
        <f>IFERROR(CO27*(1+CP28),"na")</f>
        <v>2266.7845318673458</v>
      </c>
      <c r="CQ27" s="15">
        <f>CO27+CP27</f>
        <v>4425.62694316958</v>
      </c>
      <c r="CR27" s="15">
        <f>IFERROR(CP27*(1+CR28),"na")</f>
        <v>2380.1237584607134</v>
      </c>
      <c r="CS27" s="15">
        <f>CO27+CP27+CR27</f>
        <v>6805.7507016302934</v>
      </c>
      <c r="CT27" s="15">
        <f>IFERROR(CR27*(1+CT28),"na")</f>
        <v>2499.129946383749</v>
      </c>
      <c r="CU27" s="15">
        <f>CR27+CT27</f>
        <v>4879.2537048444628</v>
      </c>
      <c r="CV27" s="58">
        <f>CO27+CP27+CR27+CT27</f>
        <v>9304.8806480140429</v>
      </c>
      <c r="CW27" s="66">
        <f>IFERROR(CT27*(1+CW28),"na")</f>
        <v>2624.0864437029368</v>
      </c>
      <c r="CX27" s="15">
        <f>IFERROR(CW27*(1+CX28),"na")</f>
        <v>2755.2907658880836</v>
      </c>
      <c r="CY27" s="15">
        <f>CW27+CX27</f>
        <v>5379.3772095910208</v>
      </c>
      <c r="CZ27" s="15">
        <f>IFERROR(CX27*(1+CZ28),"na")</f>
        <v>2893.0553041824878</v>
      </c>
      <c r="DA27" s="15">
        <f>CW27+CX27+CZ27</f>
        <v>8272.4325137735086</v>
      </c>
      <c r="DB27" s="15">
        <f>IFERROR(CZ27*(1+DB28),"na")</f>
        <v>3037.7080693916123</v>
      </c>
      <c r="DC27" s="15">
        <f>CZ27+DB27</f>
        <v>5930.7633735741001</v>
      </c>
      <c r="DD27" s="58">
        <f>CW27+CX27+CZ27+DB27</f>
        <v>11310.140583165121</v>
      </c>
      <c r="DE27" s="66">
        <f>IFERROR(DB27*(1+DE28),"na")</f>
        <v>3189.5934728611928</v>
      </c>
      <c r="DF27" s="15">
        <f>IFERROR(DE27*(1+DF28),"na")</f>
        <v>3349.0731465042527</v>
      </c>
      <c r="DG27" s="15">
        <f>DE27+DF27</f>
        <v>6538.6666193654455</v>
      </c>
      <c r="DH27" s="15">
        <f>IFERROR(DF27*(1+DH28),"na")</f>
        <v>3516.5268038294653</v>
      </c>
      <c r="DI27" s="15">
        <f>DE27+DF27+DH27</f>
        <v>10055.193423194911</v>
      </c>
      <c r="DJ27" s="15">
        <f>IFERROR(DH27*(1+DJ28),"na")</f>
        <v>3692.3531440209385</v>
      </c>
      <c r="DK27" s="15">
        <f>DH27+DJ27</f>
        <v>7208.8799478504043</v>
      </c>
      <c r="DL27" s="58">
        <f>DE27+DF27+DH27+DJ27</f>
        <v>13747.54656721585</v>
      </c>
      <c r="DM27" s="66">
        <f>IFERROR(DJ27*(1+DM28),"na")</f>
        <v>3876.9708012219858</v>
      </c>
      <c r="DN27" s="15">
        <f>IFERROR(DM27*(1+DN28),"na")</f>
        <v>4070.8193412830851</v>
      </c>
      <c r="DO27" s="15">
        <f>DM27+DN27</f>
        <v>7947.7901425050713</v>
      </c>
      <c r="DP27" s="15">
        <f>IFERROR(DN27*(1+DP28),"na")</f>
        <v>4274.3603083472399</v>
      </c>
      <c r="DQ27" s="15">
        <f>DM27+DN27+DP27</f>
        <v>12222.15045085231</v>
      </c>
      <c r="DR27" s="15">
        <f>IFERROR(DP27*(1+DR28),"na")</f>
        <v>4488.0783237646019</v>
      </c>
      <c r="DS27" s="15">
        <f>DP27+DR27</f>
        <v>8762.4386321118418</v>
      </c>
      <c r="DT27" s="58">
        <f>DM27+DN27+DP27+DR27</f>
        <v>16710.228774616913</v>
      </c>
    </row>
    <row r="28" spans="2:124" s="18" customFormat="1" ht="14.4" x14ac:dyDescent="0.3">
      <c r="B28" s="41" t="s">
        <v>194</v>
      </c>
      <c r="C28" s="45" t="s">
        <v>58</v>
      </c>
      <c r="D28" s="45"/>
      <c r="E28" s="68"/>
      <c r="F28" s="12">
        <f>IFERROR(F27/E27-1,"na")</f>
        <v>1.3669573415036496E-2</v>
      </c>
      <c r="J28" s="12">
        <f>IFERROR(J27/H27-1,"na")</f>
        <v>4.4067796610169463E-2</v>
      </c>
      <c r="L28" s="59"/>
      <c r="M28" s="68"/>
      <c r="N28" s="12">
        <f>IFERROR(N27/M27-1,"na")</f>
        <v>-1.6050244242847067E-2</v>
      </c>
      <c r="R28" s="12">
        <f>IFERROR(R27/P27-1,"na")</f>
        <v>4.8952879581151798E-2</v>
      </c>
      <c r="T28" s="59"/>
      <c r="U28" s="68"/>
      <c r="V28" s="12">
        <f>IFERROR(V27/U27-1,"na")</f>
        <v>-3.2379685074295783E-2</v>
      </c>
      <c r="Z28" s="12">
        <f>IFERROR(Z27/X27-1,"na")</f>
        <v>0.23931623931623935</v>
      </c>
      <c r="AB28" s="59"/>
      <c r="AC28" s="68"/>
      <c r="AD28" s="12">
        <f>IFERROR(AD27/AC27-1,"na")</f>
        <v>2.114164904862581E-2</v>
      </c>
      <c r="AH28" s="12">
        <f>IFERROR(AH27/AF27-1,"na")</f>
        <v>0.21266968325791846</v>
      </c>
      <c r="AJ28" s="59"/>
      <c r="AK28" s="68"/>
      <c r="AL28" s="12">
        <f>IFERROR(AL27/AK27-1,"na")</f>
        <v>-0.12121212121212122</v>
      </c>
      <c r="AP28" s="12">
        <f>IFERROR(AP27/AN27-1,"na")</f>
        <v>0.40152963671128106</v>
      </c>
      <c r="AR28" s="59"/>
      <c r="AS28" s="68"/>
      <c r="AT28" s="12">
        <f>IFERROR(AT27/AS27-1,"na")</f>
        <v>-2.6392961876832821E-2</v>
      </c>
      <c r="AV28" s="12">
        <f>IFERROR(AV27/AT27-1,"na")</f>
        <v>0.11144578313253017</v>
      </c>
      <c r="AX28" s="21">
        <v>0.05</v>
      </c>
      <c r="BA28" s="82">
        <v>0.05</v>
      </c>
      <c r="BB28" s="21">
        <v>0.05</v>
      </c>
      <c r="BD28" s="21">
        <v>0.05</v>
      </c>
      <c r="BF28" s="21">
        <v>0.05</v>
      </c>
      <c r="BH28" s="59"/>
      <c r="BI28" s="82">
        <v>0.05</v>
      </c>
      <c r="BJ28" s="21">
        <v>0.05</v>
      </c>
      <c r="BL28" s="21">
        <v>0.05</v>
      </c>
      <c r="BN28" s="21">
        <v>0.05</v>
      </c>
      <c r="BP28" s="59"/>
      <c r="BQ28" s="82">
        <v>0.05</v>
      </c>
      <c r="BR28" s="21">
        <v>0.05</v>
      </c>
      <c r="BT28" s="21">
        <v>0.05</v>
      </c>
      <c r="BV28" s="21">
        <v>0.05</v>
      </c>
      <c r="BX28" s="59"/>
      <c r="BY28" s="82">
        <v>0.05</v>
      </c>
      <c r="BZ28" s="21">
        <v>0.05</v>
      </c>
      <c r="CB28" s="21">
        <v>0.05</v>
      </c>
      <c r="CD28" s="21">
        <v>0.05</v>
      </c>
      <c r="CF28" s="59"/>
      <c r="CG28" s="82">
        <v>0.05</v>
      </c>
      <c r="CH28" s="21">
        <v>0.05</v>
      </c>
      <c r="CJ28" s="21">
        <v>0.05</v>
      </c>
      <c r="CL28" s="21">
        <v>0.05</v>
      </c>
      <c r="CN28" s="59"/>
      <c r="CO28" s="82">
        <v>0.05</v>
      </c>
      <c r="CP28" s="21">
        <v>0.05</v>
      </c>
      <c r="CR28" s="21">
        <v>0.05</v>
      </c>
      <c r="CT28" s="21">
        <v>0.05</v>
      </c>
      <c r="CV28" s="59"/>
      <c r="CW28" s="82">
        <v>0.05</v>
      </c>
      <c r="CX28" s="21">
        <v>0.05</v>
      </c>
      <c r="CZ28" s="21">
        <v>0.05</v>
      </c>
      <c r="DB28" s="21">
        <v>0.05</v>
      </c>
      <c r="DD28" s="59"/>
      <c r="DE28" s="82">
        <v>0.05</v>
      </c>
      <c r="DF28" s="21">
        <v>0.05</v>
      </c>
      <c r="DH28" s="21">
        <v>0.05</v>
      </c>
      <c r="DJ28" s="21">
        <v>0.05</v>
      </c>
      <c r="DL28" s="59"/>
      <c r="DM28" s="82">
        <v>0.05</v>
      </c>
      <c r="DN28" s="21">
        <v>0.05</v>
      </c>
      <c r="DP28" s="21">
        <v>0.05</v>
      </c>
      <c r="DR28" s="21">
        <v>0.05</v>
      </c>
      <c r="DT28" s="59"/>
    </row>
    <row r="29" spans="2:124" s="18" customFormat="1" ht="14.4" x14ac:dyDescent="0.3">
      <c r="B29" s="41" t="s">
        <v>24</v>
      </c>
      <c r="C29" s="45" t="s">
        <v>58</v>
      </c>
      <c r="D29" s="45"/>
      <c r="E29" s="67">
        <f t="shared" ref="E29:BP29" si="11">IFERROR(E27/E13,"na")</f>
        <v>7.8958631855146372E-2</v>
      </c>
      <c r="F29" s="12">
        <f t="shared" si="11"/>
        <v>0.12576391122547442</v>
      </c>
      <c r="G29" s="12">
        <f t="shared" si="11"/>
        <v>9.7161572052401751E-2</v>
      </c>
      <c r="H29" s="12">
        <f t="shared" si="11"/>
        <v>0.1005031710257351</v>
      </c>
      <c r="I29" s="12">
        <f t="shared" si="11"/>
        <v>9.8172791726806985E-2</v>
      </c>
      <c r="J29" s="12">
        <f t="shared" si="11"/>
        <v>6.6102058673006114E-2</v>
      </c>
      <c r="K29" s="12">
        <f t="shared" si="11"/>
        <v>7.9397554972602313E-2</v>
      </c>
      <c r="L29" s="63">
        <f t="shared" si="11"/>
        <v>8.7765914703723746E-2</v>
      </c>
      <c r="M29" s="67">
        <f t="shared" si="11"/>
        <v>7.308614270413627E-2</v>
      </c>
      <c r="N29" s="12">
        <f t="shared" si="11"/>
        <v>0.11025674442851557</v>
      </c>
      <c r="O29" s="12">
        <f t="shared" si="11"/>
        <v>8.7759553845204036E-2</v>
      </c>
      <c r="P29" s="12">
        <f t="shared" si="11"/>
        <v>9.8430776366306788E-2</v>
      </c>
      <c r="Q29" s="12">
        <f t="shared" si="11"/>
        <v>9.0804809000330902E-2</v>
      </c>
      <c r="R29" s="12">
        <f t="shared" si="11"/>
        <v>6.2630904373378343E-2</v>
      </c>
      <c r="S29" s="12">
        <f t="shared" si="11"/>
        <v>7.6147761876501893E-2</v>
      </c>
      <c r="T29" s="63">
        <f t="shared" si="11"/>
        <v>8.1791041790641741E-2</v>
      </c>
      <c r="U29" s="67">
        <f t="shared" si="11"/>
        <v>6.471381824444572E-2</v>
      </c>
      <c r="V29" s="12">
        <f t="shared" si="11"/>
        <v>0.10159033227000723</v>
      </c>
      <c r="W29" s="12">
        <f t="shared" si="11"/>
        <v>7.8776093693117749E-2</v>
      </c>
      <c r="X29" s="12">
        <f t="shared" si="11"/>
        <v>8.4293948126801146E-2</v>
      </c>
      <c r="Y29" s="12">
        <f t="shared" si="11"/>
        <v>8.0265520572010141E-2</v>
      </c>
      <c r="Z29" s="12">
        <f t="shared" si="11"/>
        <v>6.1009817671809255E-2</v>
      </c>
      <c r="AA29" s="12">
        <f t="shared" si="11"/>
        <v>6.9594474942447318E-2</v>
      </c>
      <c r="AB29" s="63">
        <f t="shared" si="11"/>
        <v>7.4178832521291177E-2</v>
      </c>
      <c r="AC29" s="67">
        <f t="shared" si="11"/>
        <v>6.736932060959977E-2</v>
      </c>
      <c r="AD29" s="12">
        <f t="shared" si="11"/>
        <v>0.10979768129120254</v>
      </c>
      <c r="AE29" s="12">
        <f t="shared" si="11"/>
        <v>8.3712784588441336E-2</v>
      </c>
      <c r="AF29" s="12">
        <f t="shared" si="11"/>
        <v>0.10962301587301587</v>
      </c>
      <c r="AG29" s="12">
        <f t="shared" si="11"/>
        <v>9.0473725084131498E-2</v>
      </c>
      <c r="AH29" s="12">
        <f t="shared" si="11"/>
        <v>6.8489649884998727E-2</v>
      </c>
      <c r="AI29" s="12">
        <f t="shared" si="11"/>
        <v>8.2475965592848713E-2</v>
      </c>
      <c r="AJ29" s="63">
        <f t="shared" si="11"/>
        <v>8.3082739066930145E-2</v>
      </c>
      <c r="AK29" s="67">
        <f t="shared" si="11"/>
        <v>7.0630202140309156E-2</v>
      </c>
      <c r="AL29" s="12">
        <f t="shared" si="11"/>
        <v>0.10637864275524761</v>
      </c>
      <c r="AM29" s="12">
        <f t="shared" si="11"/>
        <v>8.3802658256364043E-2</v>
      </c>
      <c r="AN29" s="12">
        <f t="shared" si="11"/>
        <v>0.1132279714223858</v>
      </c>
      <c r="AO29" s="12">
        <f t="shared" si="11"/>
        <v>9.1380463871543263E-2</v>
      </c>
      <c r="AP29" s="12">
        <f t="shared" si="11"/>
        <v>8.0275982915343339E-2</v>
      </c>
      <c r="AQ29" s="12">
        <f t="shared" si="11"/>
        <v>9.1345454545454549E-2</v>
      </c>
      <c r="AR29" s="63">
        <f t="shared" si="11"/>
        <v>8.7634388739054936E-2</v>
      </c>
      <c r="AS29" s="67">
        <f t="shared" si="11"/>
        <v>7.9219421535602283E-2</v>
      </c>
      <c r="AT29" s="12">
        <f t="shared" si="11"/>
        <v>0.10207532667179094</v>
      </c>
      <c r="AU29" s="12">
        <f t="shared" si="11"/>
        <v>8.9056503903665471E-2</v>
      </c>
      <c r="AV29" s="12">
        <f t="shared" si="11"/>
        <v>7.6484609804124776E-2</v>
      </c>
      <c r="AW29" s="12">
        <f t="shared" si="11"/>
        <v>8.4157816096595728E-2</v>
      </c>
      <c r="AX29" s="12">
        <f>IFERROR(AX27/AX13,"na")</f>
        <v>7.6484609804124776E-2</v>
      </c>
      <c r="AY29" s="12">
        <f>IFERROR(AY27/AY13,"na")</f>
        <v>7.6484609804124776E-2</v>
      </c>
      <c r="AZ29" s="12">
        <f t="shared" si="11"/>
        <v>8.1929934416504646E-2</v>
      </c>
      <c r="BA29" s="67">
        <f t="shared" si="11"/>
        <v>7.6484609804124776E-2</v>
      </c>
      <c r="BB29" s="12">
        <f t="shared" si="11"/>
        <v>7.6484609804124776E-2</v>
      </c>
      <c r="BC29" s="12">
        <f t="shared" si="11"/>
        <v>7.6484609804124776E-2</v>
      </c>
      <c r="BD29" s="12">
        <f t="shared" si="11"/>
        <v>7.6484609804124776E-2</v>
      </c>
      <c r="BE29" s="12">
        <f t="shared" si="11"/>
        <v>7.648460980412479E-2</v>
      </c>
      <c r="BF29" s="12">
        <f t="shared" si="11"/>
        <v>7.6484609804124776E-2</v>
      </c>
      <c r="BG29" s="12">
        <f t="shared" si="11"/>
        <v>7.6484609804124776E-2</v>
      </c>
      <c r="BH29" s="63">
        <f t="shared" si="11"/>
        <v>7.648460980412479E-2</v>
      </c>
      <c r="BI29" s="67">
        <f t="shared" si="11"/>
        <v>7.6484609804124776E-2</v>
      </c>
      <c r="BJ29" s="12">
        <f t="shared" si="11"/>
        <v>7.6484609804124776E-2</v>
      </c>
      <c r="BK29" s="12">
        <f t="shared" si="11"/>
        <v>7.6484609804124762E-2</v>
      </c>
      <c r="BL29" s="12">
        <f t="shared" si="11"/>
        <v>7.6484609804124776E-2</v>
      </c>
      <c r="BM29" s="12">
        <f t="shared" si="11"/>
        <v>7.6484609804124776E-2</v>
      </c>
      <c r="BN29" s="12">
        <f t="shared" si="11"/>
        <v>7.6484609804124776E-2</v>
      </c>
      <c r="BO29" s="12">
        <f t="shared" si="11"/>
        <v>7.6484609804124762E-2</v>
      </c>
      <c r="BP29" s="63">
        <f t="shared" si="11"/>
        <v>7.6484609804124762E-2</v>
      </c>
      <c r="BQ29" s="67">
        <f t="shared" ref="BQ29:DT29" si="12">IFERROR(BQ27/BQ13,"na")</f>
        <v>7.6484609804124776E-2</v>
      </c>
      <c r="BR29" s="12">
        <f t="shared" si="12"/>
        <v>7.6484609804124776E-2</v>
      </c>
      <c r="BS29" s="12">
        <f t="shared" si="12"/>
        <v>7.648460980412479E-2</v>
      </c>
      <c r="BT29" s="12">
        <f t="shared" si="12"/>
        <v>7.6484609804124776E-2</v>
      </c>
      <c r="BU29" s="12">
        <f t="shared" si="12"/>
        <v>7.6484609804124776E-2</v>
      </c>
      <c r="BV29" s="12">
        <f t="shared" si="12"/>
        <v>7.6484609804124776E-2</v>
      </c>
      <c r="BW29" s="12">
        <f t="shared" si="12"/>
        <v>7.6484609804124776E-2</v>
      </c>
      <c r="BX29" s="63">
        <f t="shared" si="12"/>
        <v>7.6484609804124776E-2</v>
      </c>
      <c r="BY29" s="67">
        <f t="shared" si="12"/>
        <v>7.6484609804124776E-2</v>
      </c>
      <c r="BZ29" s="12">
        <f t="shared" si="12"/>
        <v>7.6484609804124776E-2</v>
      </c>
      <c r="CA29" s="12">
        <f t="shared" si="12"/>
        <v>7.648460980412479E-2</v>
      </c>
      <c r="CB29" s="12">
        <f t="shared" si="12"/>
        <v>7.6484609804124776E-2</v>
      </c>
      <c r="CC29" s="12">
        <f t="shared" si="12"/>
        <v>7.6484609804124776E-2</v>
      </c>
      <c r="CD29" s="12">
        <f t="shared" si="12"/>
        <v>7.6484609804124776E-2</v>
      </c>
      <c r="CE29" s="12">
        <f t="shared" si="12"/>
        <v>7.6484609804124762E-2</v>
      </c>
      <c r="CF29" s="63">
        <f t="shared" si="12"/>
        <v>7.6484609804124776E-2</v>
      </c>
      <c r="CG29" s="67">
        <f t="shared" si="12"/>
        <v>7.6484609804124762E-2</v>
      </c>
      <c r="CH29" s="12">
        <f t="shared" si="12"/>
        <v>7.6484609804124762E-2</v>
      </c>
      <c r="CI29" s="12">
        <f t="shared" si="12"/>
        <v>7.6484609804124762E-2</v>
      </c>
      <c r="CJ29" s="12">
        <f t="shared" si="12"/>
        <v>7.6484609804124776E-2</v>
      </c>
      <c r="CK29" s="12">
        <f t="shared" si="12"/>
        <v>7.6484609804124762E-2</v>
      </c>
      <c r="CL29" s="12">
        <f t="shared" si="12"/>
        <v>7.6484609804124776E-2</v>
      </c>
      <c r="CM29" s="12">
        <f t="shared" si="12"/>
        <v>7.6484609804124776E-2</v>
      </c>
      <c r="CN29" s="63">
        <f t="shared" si="12"/>
        <v>7.6484609804124776E-2</v>
      </c>
      <c r="CO29" s="67">
        <f t="shared" si="12"/>
        <v>7.6484609804124776E-2</v>
      </c>
      <c r="CP29" s="12">
        <f t="shared" si="12"/>
        <v>7.6484609804124776E-2</v>
      </c>
      <c r="CQ29" s="12">
        <f t="shared" si="12"/>
        <v>7.6484609804124776E-2</v>
      </c>
      <c r="CR29" s="12">
        <f t="shared" si="12"/>
        <v>7.648460980412479E-2</v>
      </c>
      <c r="CS29" s="12">
        <f t="shared" si="12"/>
        <v>7.648460980412479E-2</v>
      </c>
      <c r="CT29" s="12">
        <f t="shared" si="12"/>
        <v>7.6484609804124776E-2</v>
      </c>
      <c r="CU29" s="12">
        <f t="shared" si="12"/>
        <v>7.648460980412479E-2</v>
      </c>
      <c r="CV29" s="63">
        <f t="shared" si="12"/>
        <v>7.648460980412479E-2</v>
      </c>
      <c r="CW29" s="67">
        <f t="shared" si="12"/>
        <v>7.6484609804124776E-2</v>
      </c>
      <c r="CX29" s="12">
        <f t="shared" si="12"/>
        <v>7.6484609804124776E-2</v>
      </c>
      <c r="CY29" s="12">
        <f t="shared" si="12"/>
        <v>7.648460980412479E-2</v>
      </c>
      <c r="CZ29" s="12">
        <f t="shared" si="12"/>
        <v>7.6484609804124776E-2</v>
      </c>
      <c r="DA29" s="12">
        <f t="shared" si="12"/>
        <v>7.6484609804124776E-2</v>
      </c>
      <c r="DB29" s="12">
        <f t="shared" si="12"/>
        <v>7.6484609804124776E-2</v>
      </c>
      <c r="DC29" s="12">
        <f t="shared" si="12"/>
        <v>7.648460980412479E-2</v>
      </c>
      <c r="DD29" s="63">
        <f t="shared" si="12"/>
        <v>7.648460980412479E-2</v>
      </c>
      <c r="DE29" s="67">
        <f t="shared" si="12"/>
        <v>7.6484609804124776E-2</v>
      </c>
      <c r="DF29" s="12">
        <f t="shared" si="12"/>
        <v>7.648460980412479E-2</v>
      </c>
      <c r="DG29" s="12">
        <f t="shared" si="12"/>
        <v>7.6484609804124776E-2</v>
      </c>
      <c r="DH29" s="12">
        <f t="shared" si="12"/>
        <v>7.6484609804124776E-2</v>
      </c>
      <c r="DI29" s="12">
        <f t="shared" si="12"/>
        <v>7.648460980412479E-2</v>
      </c>
      <c r="DJ29" s="12">
        <f t="shared" si="12"/>
        <v>7.6484609804124776E-2</v>
      </c>
      <c r="DK29" s="12">
        <f t="shared" si="12"/>
        <v>7.6484609804124776E-2</v>
      </c>
      <c r="DL29" s="63">
        <f t="shared" si="12"/>
        <v>7.648460980412479E-2</v>
      </c>
      <c r="DM29" s="67">
        <f t="shared" si="12"/>
        <v>7.6484609804124776E-2</v>
      </c>
      <c r="DN29" s="12">
        <f t="shared" si="12"/>
        <v>7.6484609804124776E-2</v>
      </c>
      <c r="DO29" s="12">
        <f t="shared" si="12"/>
        <v>7.648460980412479E-2</v>
      </c>
      <c r="DP29" s="12">
        <f t="shared" si="12"/>
        <v>7.6484609804124776E-2</v>
      </c>
      <c r="DQ29" s="12">
        <f t="shared" si="12"/>
        <v>7.6484609804124776E-2</v>
      </c>
      <c r="DR29" s="12">
        <f t="shared" si="12"/>
        <v>7.648460980412479E-2</v>
      </c>
      <c r="DS29" s="12">
        <f t="shared" si="12"/>
        <v>7.648460980412479E-2</v>
      </c>
      <c r="DT29" s="63">
        <f t="shared" si="12"/>
        <v>7.6484609804124776E-2</v>
      </c>
    </row>
    <row r="30" spans="2:124" x14ac:dyDescent="0.25">
      <c r="B30" s="10" t="s">
        <v>200</v>
      </c>
      <c r="C30" s="10" t="s">
        <v>57</v>
      </c>
      <c r="E30" s="66">
        <v>851.5</v>
      </c>
      <c r="F30" s="15">
        <v>627.79999999999995</v>
      </c>
      <c r="G30" s="15">
        <f>E30+F30</f>
        <v>1479.3</v>
      </c>
      <c r="H30" s="15">
        <v>638.20000000000005</v>
      </c>
      <c r="I30" s="15">
        <f>E30+F30+H30</f>
        <v>2117.5</v>
      </c>
      <c r="J30" s="15">
        <v>722.8</v>
      </c>
      <c r="K30" s="15">
        <f>H30+J30</f>
        <v>1361</v>
      </c>
      <c r="L30" s="58">
        <f>E30+F30+H30+J30</f>
        <v>2840.3</v>
      </c>
      <c r="M30" s="66">
        <v>783.8</v>
      </c>
      <c r="N30" s="15">
        <v>646.4</v>
      </c>
      <c r="O30" s="15">
        <f>M30+N30</f>
        <v>1430.1999999999998</v>
      </c>
      <c r="P30" s="15">
        <v>637</v>
      </c>
      <c r="Q30" s="15">
        <f>M30+N30+P30</f>
        <v>2067.1999999999998</v>
      </c>
      <c r="R30" s="15">
        <v>789.5</v>
      </c>
      <c r="S30" s="15">
        <f>P30+R30</f>
        <v>1426.5</v>
      </c>
      <c r="T30" s="58">
        <f>M30+N30+P30+R30</f>
        <v>2856.7</v>
      </c>
      <c r="U30" s="66">
        <v>887.7</v>
      </c>
      <c r="V30" s="15">
        <v>744</v>
      </c>
      <c r="W30" s="15">
        <f>U30+V30</f>
        <v>1631.7</v>
      </c>
      <c r="X30" s="15">
        <v>748</v>
      </c>
      <c r="Y30" s="15">
        <f>U30+V30+X30</f>
        <v>2379.6999999999998</v>
      </c>
      <c r="Z30" s="15">
        <v>1074</v>
      </c>
      <c r="AA30" s="15">
        <f>X30+Z30</f>
        <v>1822</v>
      </c>
      <c r="AB30" s="58">
        <f>U30+V30+X30+Z30</f>
        <v>3453.7</v>
      </c>
      <c r="AC30" s="66">
        <v>1044</v>
      </c>
      <c r="AD30" s="15">
        <v>831</v>
      </c>
      <c r="AE30" s="15">
        <f>AC30+AD30</f>
        <v>1875</v>
      </c>
      <c r="AF30" s="15">
        <v>875</v>
      </c>
      <c r="AG30" s="15">
        <f>AC30+AD30+AF30</f>
        <v>2750</v>
      </c>
      <c r="AH30" s="15">
        <v>943</v>
      </c>
      <c r="AI30" s="15">
        <f>AF30+AH30</f>
        <v>1818</v>
      </c>
      <c r="AJ30" s="58">
        <f>AC30+AD30+AF30+AH30</f>
        <v>3693</v>
      </c>
      <c r="AK30" s="66">
        <v>1288</v>
      </c>
      <c r="AL30" s="15">
        <v>1002</v>
      </c>
      <c r="AM30" s="15">
        <f>AK30+AL30</f>
        <v>2290</v>
      </c>
      <c r="AN30" s="15">
        <v>1009</v>
      </c>
      <c r="AO30" s="15">
        <f>AK30+AL30+AN30</f>
        <v>3299</v>
      </c>
      <c r="AP30" s="15">
        <v>1296</v>
      </c>
      <c r="AQ30" s="15">
        <f>AN30+AP30</f>
        <v>2305</v>
      </c>
      <c r="AR30" s="58">
        <f>AK30+AL30+AN30+AP30</f>
        <v>4595</v>
      </c>
      <c r="AS30" s="66">
        <v>1171</v>
      </c>
      <c r="AT30" s="15">
        <v>1629</v>
      </c>
      <c r="AU30" s="15">
        <f>AS30+AT30</f>
        <v>2800</v>
      </c>
      <c r="AV30" s="15">
        <v>2989</v>
      </c>
      <c r="AW30" s="15">
        <f>AS30+AT30+AV30</f>
        <v>5789</v>
      </c>
      <c r="AX30" s="15">
        <f>IFERROR(AV30*(1+AX31),"na")</f>
        <v>3138.4500000000003</v>
      </c>
      <c r="AY30" s="15">
        <f>AV30+AX30</f>
        <v>6127.4500000000007</v>
      </c>
      <c r="AZ30" s="15">
        <f>AS30+AT30+AV30+AX30</f>
        <v>8927.4500000000007</v>
      </c>
      <c r="BA30" s="66">
        <f>IFERROR(AX30*(1+BA31),"na")</f>
        <v>3295.3725000000004</v>
      </c>
      <c r="BB30" s="15">
        <f>IFERROR(BA30*(1+BB31),"na")</f>
        <v>3460.1411250000006</v>
      </c>
      <c r="BC30" s="15">
        <f>BA30+BB30</f>
        <v>6755.5136250000014</v>
      </c>
      <c r="BD30" s="15">
        <f>IFERROR(BB30*(1+BD31),"na")</f>
        <v>3633.1481812500006</v>
      </c>
      <c r="BE30" s="15">
        <f>BA30+BB30+BD30</f>
        <v>10388.661806250002</v>
      </c>
      <c r="BF30" s="15">
        <f>IFERROR(BD30*(1+BF31),"na")</f>
        <v>3814.805590312501</v>
      </c>
      <c r="BG30" s="15">
        <f>BD30+BF30</f>
        <v>7447.9537715625011</v>
      </c>
      <c r="BH30" s="58">
        <f>BA30+BB30+BD30+BF30</f>
        <v>14203.467396562502</v>
      </c>
      <c r="BI30" s="66">
        <f>IFERROR(BF30*(1+BI31),"na")</f>
        <v>4005.5458698281263</v>
      </c>
      <c r="BJ30" s="15">
        <f>IFERROR(BI30*(1+BJ31),"na")</f>
        <v>4205.8231633195328</v>
      </c>
      <c r="BK30" s="15">
        <f>BI30+BJ30</f>
        <v>8211.3690331476591</v>
      </c>
      <c r="BL30" s="15">
        <f>IFERROR(BJ30*(1+BL31),"na")</f>
        <v>4416.1143214855092</v>
      </c>
      <c r="BM30" s="15">
        <f>BI30+BJ30+BL30</f>
        <v>12627.483354633168</v>
      </c>
      <c r="BN30" s="15">
        <f>IFERROR(BL30*(1+BN31),"na")</f>
        <v>4636.9200375597848</v>
      </c>
      <c r="BO30" s="15">
        <f>BL30+BN30</f>
        <v>9053.034359045294</v>
      </c>
      <c r="BP30" s="58">
        <f>BI30+BJ30+BL30+BN30</f>
        <v>17264.403392192951</v>
      </c>
      <c r="BQ30" s="66">
        <f>IFERROR(BN30*(1+BQ31),"na")</f>
        <v>4868.7660394377745</v>
      </c>
      <c r="BR30" s="15">
        <f>IFERROR(BQ30*(1+BR31),"na")</f>
        <v>5112.2043414096634</v>
      </c>
      <c r="BS30" s="15">
        <f>BQ30+BR30</f>
        <v>9980.9703808474369</v>
      </c>
      <c r="BT30" s="15">
        <f>IFERROR(BR30*(1+BT31),"na")</f>
        <v>5367.8145584801468</v>
      </c>
      <c r="BU30" s="15">
        <f>BQ30+BR30+BT30</f>
        <v>15348.784939327583</v>
      </c>
      <c r="BV30" s="15">
        <f>IFERROR(BT30*(1+BV31),"na")</f>
        <v>5636.2052864041543</v>
      </c>
      <c r="BW30" s="15">
        <f>BT30+BV30</f>
        <v>11004.0198448843</v>
      </c>
      <c r="BX30" s="58">
        <f>BQ30+BR30+BT30+BV30</f>
        <v>20984.990225731737</v>
      </c>
      <c r="BY30" s="66">
        <f>IFERROR(BV30*(1+BY31),"na")</f>
        <v>5918.0155507243626</v>
      </c>
      <c r="BZ30" s="15">
        <f>IFERROR(BY30*(1+BZ31),"na")</f>
        <v>6213.9163282605814</v>
      </c>
      <c r="CA30" s="15">
        <f>BY30+BZ30</f>
        <v>12131.931878984944</v>
      </c>
      <c r="CB30" s="15">
        <f>IFERROR(BZ30*(1+CB31),"na")</f>
        <v>6524.6121446736106</v>
      </c>
      <c r="CC30" s="15">
        <f>BY30+BZ30+CB30</f>
        <v>18656.544023658556</v>
      </c>
      <c r="CD30" s="15">
        <f>IFERROR(CB30*(1+CD31),"na")</f>
        <v>6850.8427519072911</v>
      </c>
      <c r="CE30" s="15">
        <f>CB30+CD30</f>
        <v>13375.454896580901</v>
      </c>
      <c r="CF30" s="58">
        <f>BY30+BZ30+CB30+CD30</f>
        <v>25507.386775565847</v>
      </c>
      <c r="CG30" s="66">
        <f>IFERROR(CD30*(1+CG31),"na")</f>
        <v>7193.3848895026558</v>
      </c>
      <c r="CH30" s="15">
        <f>IFERROR(CG30*(1+CH31),"na")</f>
        <v>7553.0541339777892</v>
      </c>
      <c r="CI30" s="15">
        <f>CG30+CH30</f>
        <v>14746.439023480445</v>
      </c>
      <c r="CJ30" s="15">
        <f>IFERROR(CH30*(1+CJ31),"na")</f>
        <v>7930.7068406766793</v>
      </c>
      <c r="CK30" s="15">
        <f>CG30+CH30+CJ30</f>
        <v>22677.145864157123</v>
      </c>
      <c r="CL30" s="15">
        <f>IFERROR(CJ30*(1+CL31),"na")</f>
        <v>8327.2421827105136</v>
      </c>
      <c r="CM30" s="15">
        <f>CJ30+CL30</f>
        <v>16257.949023387193</v>
      </c>
      <c r="CN30" s="58">
        <f>CG30+CH30+CJ30+CL30</f>
        <v>31004.388046867636</v>
      </c>
      <c r="CO30" s="66">
        <f>IFERROR(CL30*(1+CO31),"na")</f>
        <v>8743.6042918460389</v>
      </c>
      <c r="CP30" s="15">
        <f>IFERROR(CO30*(1+CP31),"na")</f>
        <v>9180.7845064383419</v>
      </c>
      <c r="CQ30" s="15">
        <f>CO30+CP30</f>
        <v>17924.388798284381</v>
      </c>
      <c r="CR30" s="15">
        <f>IFERROR(CP30*(1+CR31),"na")</f>
        <v>9639.8237317602598</v>
      </c>
      <c r="CS30" s="15">
        <f>CO30+CP30+CR30</f>
        <v>27564.212530044642</v>
      </c>
      <c r="CT30" s="15">
        <f>IFERROR(CR30*(1+CT31),"na")</f>
        <v>10121.814918348273</v>
      </c>
      <c r="CU30" s="15">
        <f>CR30+CT30</f>
        <v>19761.638650108533</v>
      </c>
      <c r="CV30" s="58">
        <f>CO30+CP30+CR30+CT30</f>
        <v>37686.027448392917</v>
      </c>
      <c r="CW30" s="66">
        <f>IFERROR(CT30*(1+CW31),"na")</f>
        <v>10627.905664265687</v>
      </c>
      <c r="CX30" s="15">
        <f>IFERROR(CW30*(1+CX31),"na")</f>
        <v>11159.300947478972</v>
      </c>
      <c r="CY30" s="15">
        <f>CW30+CX30</f>
        <v>21787.206611744659</v>
      </c>
      <c r="CZ30" s="15">
        <f>IFERROR(CX30*(1+CZ31),"na")</f>
        <v>11717.265994852922</v>
      </c>
      <c r="DA30" s="15">
        <f>CW30+CX30+CZ30</f>
        <v>33504.472606597585</v>
      </c>
      <c r="DB30" s="15">
        <f>IFERROR(CZ30*(1+DB31),"na")</f>
        <v>12303.129294595568</v>
      </c>
      <c r="DC30" s="15">
        <f>CZ30+DB30</f>
        <v>24020.39528944849</v>
      </c>
      <c r="DD30" s="58">
        <f>CW30+CX30+CZ30+DB30</f>
        <v>45807.601901193149</v>
      </c>
      <c r="DE30" s="66">
        <f>IFERROR(DB30*(1+DE31),"na")</f>
        <v>12918.285759325347</v>
      </c>
      <c r="DF30" s="15">
        <f>IFERROR(DE30*(1+DF31),"na")</f>
        <v>13564.200047291615</v>
      </c>
      <c r="DG30" s="15">
        <f>DE30+DF30</f>
        <v>26482.485806616962</v>
      </c>
      <c r="DH30" s="15">
        <f>IFERROR(DF30*(1+DH31),"na")</f>
        <v>14242.410049656197</v>
      </c>
      <c r="DI30" s="15">
        <f>DE30+DF30+DH30</f>
        <v>40724.895856273157</v>
      </c>
      <c r="DJ30" s="15">
        <f>IFERROR(DH30*(1+DJ31),"na")</f>
        <v>14954.530552139007</v>
      </c>
      <c r="DK30" s="15">
        <f>DH30+DJ30</f>
        <v>29196.940601795206</v>
      </c>
      <c r="DL30" s="58">
        <f>DE30+DF30+DH30+DJ30</f>
        <v>55679.426408412168</v>
      </c>
      <c r="DM30" s="66">
        <f>IFERROR(DJ30*(1+DM31),"na")</f>
        <v>15702.257079745958</v>
      </c>
      <c r="DN30" s="15">
        <f>IFERROR(DM30*(1+DN31),"na")</f>
        <v>16487.369933733255</v>
      </c>
      <c r="DO30" s="15">
        <f>DM30+DN30</f>
        <v>32189.627013479214</v>
      </c>
      <c r="DP30" s="15">
        <f>IFERROR(DN30*(1+DP31),"na")</f>
        <v>17311.738430419919</v>
      </c>
      <c r="DQ30" s="15">
        <f>DM30+DN30+DP30</f>
        <v>49501.365443899136</v>
      </c>
      <c r="DR30" s="15">
        <f>IFERROR(DP30*(1+DR31),"na")</f>
        <v>18177.325351940915</v>
      </c>
      <c r="DS30" s="15">
        <f>DP30+DR30</f>
        <v>35489.063782360834</v>
      </c>
      <c r="DT30" s="58">
        <f>DM30+DN30+DP30+DR30</f>
        <v>67678.690795840055</v>
      </c>
    </row>
    <row r="31" spans="2:124" s="18" customFormat="1" ht="14.4" x14ac:dyDescent="0.3">
      <c r="B31" s="41" t="s">
        <v>194</v>
      </c>
      <c r="C31" s="45" t="s">
        <v>58</v>
      </c>
      <c r="D31" s="45"/>
      <c r="E31" s="68"/>
      <c r="F31" s="12">
        <f>IFERROR(F30/E30-1,"na")</f>
        <v>-0.26271285965942459</v>
      </c>
      <c r="J31" s="12">
        <f>IFERROR(J30/H30-1,"na")</f>
        <v>0.13256032591664035</v>
      </c>
      <c r="L31" s="59"/>
      <c r="M31" s="68"/>
      <c r="N31" s="12">
        <f>IFERROR(N30/M30-1,"na")</f>
        <v>-0.17529982138300582</v>
      </c>
      <c r="R31" s="12">
        <f>IFERROR(R30/P30-1,"na")</f>
        <v>0.23940345368916804</v>
      </c>
      <c r="T31" s="59"/>
      <c r="U31" s="68"/>
      <c r="V31" s="12">
        <f>IFERROR(V30/U30-1,"na")</f>
        <v>-0.16187901318012843</v>
      </c>
      <c r="Z31" s="12">
        <f>IFERROR(Z30/X30-1,"na")</f>
        <v>0.43582887700534756</v>
      </c>
      <c r="AB31" s="59"/>
      <c r="AC31" s="68"/>
      <c r="AD31" s="12">
        <f>IFERROR(AD30/AC30-1,"na")</f>
        <v>-0.20402298850574707</v>
      </c>
      <c r="AH31" s="12">
        <f>IFERROR(AH30/AF30-1,"na")</f>
        <v>7.7714285714285625E-2</v>
      </c>
      <c r="AJ31" s="59"/>
      <c r="AK31" s="68"/>
      <c r="AL31" s="12">
        <f>IFERROR(AL30/AK30-1,"na")</f>
        <v>-0.22204968944099379</v>
      </c>
      <c r="AP31" s="12">
        <f>IFERROR(AP30/AN30-1,"na")</f>
        <v>0.28444003964321118</v>
      </c>
      <c r="AR31" s="59"/>
      <c r="AS31" s="68"/>
      <c r="AT31" s="12">
        <f>IFERROR(AT30/AS30-1,"na")</f>
        <v>0.39111870196413312</v>
      </c>
      <c r="AV31" s="12">
        <f>IFERROR(AV30/AT30-1,"na")</f>
        <v>0.83486801718845927</v>
      </c>
      <c r="AX31" s="21">
        <v>0.05</v>
      </c>
      <c r="BA31" s="82">
        <v>0.05</v>
      </c>
      <c r="BB31" s="21">
        <v>0.05</v>
      </c>
      <c r="BD31" s="21">
        <v>0.05</v>
      </c>
      <c r="BF31" s="21">
        <v>0.05</v>
      </c>
      <c r="BH31" s="59"/>
      <c r="BI31" s="82">
        <v>0.05</v>
      </c>
      <c r="BJ31" s="21">
        <v>0.05</v>
      </c>
      <c r="BL31" s="21">
        <v>0.05</v>
      </c>
      <c r="BN31" s="21">
        <v>0.05</v>
      </c>
      <c r="BP31" s="59"/>
      <c r="BQ31" s="82">
        <v>0.05</v>
      </c>
      <c r="BR31" s="21">
        <v>0.05</v>
      </c>
      <c r="BT31" s="21">
        <v>0.05</v>
      </c>
      <c r="BV31" s="21">
        <v>0.05</v>
      </c>
      <c r="BX31" s="59"/>
      <c r="BY31" s="82">
        <v>0.05</v>
      </c>
      <c r="BZ31" s="21">
        <v>0.05</v>
      </c>
      <c r="CB31" s="21">
        <v>0.05</v>
      </c>
      <c r="CD31" s="21">
        <v>0.05</v>
      </c>
      <c r="CF31" s="59"/>
      <c r="CG31" s="82">
        <v>0.05</v>
      </c>
      <c r="CH31" s="21">
        <v>0.05</v>
      </c>
      <c r="CJ31" s="21">
        <v>0.05</v>
      </c>
      <c r="CL31" s="21">
        <v>0.05</v>
      </c>
      <c r="CN31" s="59"/>
      <c r="CO31" s="82">
        <v>0.05</v>
      </c>
      <c r="CP31" s="21">
        <v>0.05</v>
      </c>
      <c r="CR31" s="21">
        <v>0.05</v>
      </c>
      <c r="CT31" s="21">
        <v>0.05</v>
      </c>
      <c r="CV31" s="59"/>
      <c r="CW31" s="82">
        <v>0.05</v>
      </c>
      <c r="CX31" s="21">
        <v>0.05</v>
      </c>
      <c r="CZ31" s="21">
        <v>0.05</v>
      </c>
      <c r="DB31" s="21">
        <v>0.05</v>
      </c>
      <c r="DD31" s="59"/>
      <c r="DE31" s="82">
        <v>0.05</v>
      </c>
      <c r="DF31" s="21">
        <v>0.05</v>
      </c>
      <c r="DH31" s="21">
        <v>0.05</v>
      </c>
      <c r="DJ31" s="21">
        <v>0.05</v>
      </c>
      <c r="DL31" s="59"/>
      <c r="DM31" s="82">
        <v>0.05</v>
      </c>
      <c r="DN31" s="21">
        <v>0.05</v>
      </c>
      <c r="DP31" s="21">
        <v>0.05</v>
      </c>
      <c r="DR31" s="21">
        <v>0.05</v>
      </c>
      <c r="DT31" s="59"/>
    </row>
    <row r="32" spans="2:124" s="18" customFormat="1" ht="14.4" x14ac:dyDescent="0.3">
      <c r="B32" s="41" t="s">
        <v>24</v>
      </c>
      <c r="C32" s="45" t="s">
        <v>58</v>
      </c>
      <c r="D32" s="45"/>
      <c r="E32" s="12">
        <f t="shared" ref="E32:AW32" si="13">IFERROR(E30/E13,"na")</f>
        <v>0.15845692911774012</v>
      </c>
      <c r="F32" s="12">
        <f t="shared" si="13"/>
        <v>0.18357261908242931</v>
      </c>
      <c r="G32" s="12">
        <f t="shared" si="13"/>
        <v>0.16822461790393012</v>
      </c>
      <c r="H32" s="12">
        <f t="shared" si="13"/>
        <v>0.16725195240840715</v>
      </c>
      <c r="I32" s="12">
        <f t="shared" si="13"/>
        <v>0.16793027423985279</v>
      </c>
      <c r="J32" s="12">
        <f t="shared" si="13"/>
        <v>0.11932709292919286</v>
      </c>
      <c r="K32" s="12">
        <f t="shared" si="13"/>
        <v>0.13784930771490211</v>
      </c>
      <c r="L32" s="12">
        <f t="shared" si="13"/>
        <v>0.15215865685954133</v>
      </c>
      <c r="M32" s="12">
        <f t="shared" si="13"/>
        <v>0.13325172982438244</v>
      </c>
      <c r="N32" s="12">
        <f t="shared" si="13"/>
        <v>0.16848690212433207</v>
      </c>
      <c r="O32" s="12">
        <f t="shared" si="13"/>
        <v>0.14716111374066221</v>
      </c>
      <c r="P32" s="12">
        <f t="shared" si="13"/>
        <v>0.16413718467365818</v>
      </c>
      <c r="Q32" s="12">
        <f t="shared" si="13"/>
        <v>0.15200558844075149</v>
      </c>
      <c r="R32" s="12">
        <f t="shared" si="13"/>
        <v>0.12340179436681359</v>
      </c>
      <c r="S32" s="12">
        <f t="shared" si="13"/>
        <v>0.13878214171052758</v>
      </c>
      <c r="T32" s="12">
        <f t="shared" si="13"/>
        <v>0.14285428532851935</v>
      </c>
      <c r="U32" s="12">
        <f t="shared" si="13"/>
        <v>0.1274039841552328</v>
      </c>
      <c r="V32" s="12">
        <f t="shared" si="13"/>
        <v>0.17323678021747738</v>
      </c>
      <c r="W32" s="12">
        <f t="shared" si="13"/>
        <v>0.14488159612157375</v>
      </c>
      <c r="X32" s="12">
        <f t="shared" si="13"/>
        <v>0.17963496637848222</v>
      </c>
      <c r="Y32" s="12">
        <f t="shared" si="13"/>
        <v>0.15426252568665202</v>
      </c>
      <c r="Z32" s="12">
        <f t="shared" si="13"/>
        <v>0.15063113604488079</v>
      </c>
      <c r="AA32" s="12">
        <f t="shared" si="13"/>
        <v>0.1613245971312201</v>
      </c>
      <c r="AB32" s="12">
        <f t="shared" si="13"/>
        <v>0.1531146508957586</v>
      </c>
      <c r="AC32" s="12">
        <f t="shared" si="13"/>
        <v>0.14869676684233016</v>
      </c>
      <c r="AD32" s="12">
        <f t="shared" si="13"/>
        <v>0.18890656967492611</v>
      </c>
      <c r="AE32" s="12">
        <f t="shared" si="13"/>
        <v>0.16418563922942206</v>
      </c>
      <c r="AF32" s="12">
        <f t="shared" si="13"/>
        <v>0.2170138888888889</v>
      </c>
      <c r="AG32" s="12">
        <f t="shared" si="13"/>
        <v>0.17797048925705411</v>
      </c>
      <c r="AH32" s="12">
        <f t="shared" si="13"/>
        <v>0.12049578328648096</v>
      </c>
      <c r="AI32" s="12">
        <f t="shared" si="13"/>
        <v>0.15331421824928318</v>
      </c>
      <c r="AJ32" s="12">
        <f t="shared" si="13"/>
        <v>0.15864765014176477</v>
      </c>
      <c r="AK32" s="12">
        <f t="shared" si="13"/>
        <v>0.15315101070154577</v>
      </c>
      <c r="AL32" s="12">
        <f t="shared" si="13"/>
        <v>0.2041980843692684</v>
      </c>
      <c r="AM32" s="12">
        <f t="shared" si="13"/>
        <v>0.1719606517984531</v>
      </c>
      <c r="AN32" s="12">
        <f t="shared" si="13"/>
        <v>0.21844555098506171</v>
      </c>
      <c r="AO32" s="12">
        <f t="shared" si="13"/>
        <v>0.18393175735950046</v>
      </c>
      <c r="AP32" s="12">
        <f t="shared" si="13"/>
        <v>0.14193407074800132</v>
      </c>
      <c r="AQ32" s="12">
        <f t="shared" si="13"/>
        <v>0.16763636363636364</v>
      </c>
      <c r="AR32" s="12">
        <f t="shared" si="13"/>
        <v>0.1697639191635571</v>
      </c>
      <c r="AS32" s="12">
        <f t="shared" si="13"/>
        <v>0.13602044372168662</v>
      </c>
      <c r="AT32" s="12">
        <f t="shared" si="13"/>
        <v>0.2504227517294389</v>
      </c>
      <c r="AU32" s="12">
        <f t="shared" si="13"/>
        <v>0.18525870054254334</v>
      </c>
      <c r="AV32" s="12">
        <f t="shared" si="13"/>
        <v>0.30977303347497148</v>
      </c>
      <c r="AW32" s="12">
        <f t="shared" si="13"/>
        <v>0.23377619836045713</v>
      </c>
      <c r="AX32" s="12">
        <f>IFERROR(AX30/AX13,"na")</f>
        <v>0.30977303347497148</v>
      </c>
      <c r="AY32" s="12">
        <f t="shared" ref="AY32:DJ32" si="14">IFERROR(AY30/AY13,"na")</f>
        <v>0.30977303347497154</v>
      </c>
      <c r="AZ32" s="12">
        <f t="shared" si="14"/>
        <v>0.25584154500214223</v>
      </c>
      <c r="BA32" s="12">
        <f t="shared" si="14"/>
        <v>0.30977303347497148</v>
      </c>
      <c r="BB32" s="12">
        <f t="shared" si="14"/>
        <v>0.30977303347497154</v>
      </c>
      <c r="BC32" s="12">
        <f t="shared" si="14"/>
        <v>0.30977303347497154</v>
      </c>
      <c r="BD32" s="12">
        <f t="shared" si="14"/>
        <v>0.30977303347497148</v>
      </c>
      <c r="BE32" s="12">
        <f t="shared" si="14"/>
        <v>0.30977303347497154</v>
      </c>
      <c r="BF32" s="12">
        <f t="shared" si="14"/>
        <v>0.30977303347497148</v>
      </c>
      <c r="BG32" s="12">
        <f t="shared" si="14"/>
        <v>0.30977303347497148</v>
      </c>
      <c r="BH32" s="12">
        <f t="shared" si="14"/>
        <v>0.30977303347497154</v>
      </c>
      <c r="BI32" s="12">
        <f t="shared" si="14"/>
        <v>0.30977303347497148</v>
      </c>
      <c r="BJ32" s="12">
        <f t="shared" si="14"/>
        <v>0.30977303347497148</v>
      </c>
      <c r="BK32" s="12">
        <f t="shared" si="14"/>
        <v>0.30977303347497148</v>
      </c>
      <c r="BL32" s="12">
        <f t="shared" si="14"/>
        <v>0.30977303347497148</v>
      </c>
      <c r="BM32" s="12">
        <f t="shared" si="14"/>
        <v>0.30977303347497148</v>
      </c>
      <c r="BN32" s="12">
        <f t="shared" si="14"/>
        <v>0.30977303347497148</v>
      </c>
      <c r="BO32" s="12">
        <f t="shared" si="14"/>
        <v>0.30977303347497148</v>
      </c>
      <c r="BP32" s="12">
        <f t="shared" si="14"/>
        <v>0.30977303347497143</v>
      </c>
      <c r="BQ32" s="12">
        <f t="shared" si="14"/>
        <v>0.30977303347497148</v>
      </c>
      <c r="BR32" s="12">
        <f t="shared" si="14"/>
        <v>0.30977303347497154</v>
      </c>
      <c r="BS32" s="12">
        <f t="shared" si="14"/>
        <v>0.30977303347497148</v>
      </c>
      <c r="BT32" s="12">
        <f t="shared" si="14"/>
        <v>0.30977303347497154</v>
      </c>
      <c r="BU32" s="12">
        <f t="shared" si="14"/>
        <v>0.30977303347497148</v>
      </c>
      <c r="BV32" s="12">
        <f t="shared" si="14"/>
        <v>0.30977303347497148</v>
      </c>
      <c r="BW32" s="12">
        <f t="shared" si="14"/>
        <v>0.30977303347497148</v>
      </c>
      <c r="BX32" s="12">
        <f t="shared" si="14"/>
        <v>0.30977303347497148</v>
      </c>
      <c r="BY32" s="12">
        <f t="shared" si="14"/>
        <v>0.30977303347497148</v>
      </c>
      <c r="BZ32" s="12">
        <f t="shared" si="14"/>
        <v>0.30977303347497148</v>
      </c>
      <c r="CA32" s="12">
        <f t="shared" si="14"/>
        <v>0.30977303347497154</v>
      </c>
      <c r="CB32" s="12">
        <f t="shared" si="14"/>
        <v>0.30977303347497148</v>
      </c>
      <c r="CC32" s="12">
        <f t="shared" si="14"/>
        <v>0.30977303347497154</v>
      </c>
      <c r="CD32" s="12">
        <f t="shared" si="14"/>
        <v>0.30977303347497148</v>
      </c>
      <c r="CE32" s="12">
        <f t="shared" si="14"/>
        <v>0.30977303347497143</v>
      </c>
      <c r="CF32" s="12">
        <f t="shared" si="14"/>
        <v>0.30977303347497148</v>
      </c>
      <c r="CG32" s="12">
        <f t="shared" si="14"/>
        <v>0.30977303347497148</v>
      </c>
      <c r="CH32" s="12">
        <f t="shared" si="14"/>
        <v>0.30977303347497148</v>
      </c>
      <c r="CI32" s="12">
        <f t="shared" si="14"/>
        <v>0.30977303347497148</v>
      </c>
      <c r="CJ32" s="12">
        <f t="shared" si="14"/>
        <v>0.30977303347497148</v>
      </c>
      <c r="CK32" s="12">
        <f t="shared" si="14"/>
        <v>0.30977303347497148</v>
      </c>
      <c r="CL32" s="12">
        <f t="shared" si="14"/>
        <v>0.30977303347497148</v>
      </c>
      <c r="CM32" s="12">
        <f t="shared" si="14"/>
        <v>0.30977303347497148</v>
      </c>
      <c r="CN32" s="12">
        <f t="shared" si="14"/>
        <v>0.30977303347497148</v>
      </c>
      <c r="CO32" s="12">
        <f t="shared" si="14"/>
        <v>0.30977303347497143</v>
      </c>
      <c r="CP32" s="12">
        <f t="shared" si="14"/>
        <v>0.30977303347497148</v>
      </c>
      <c r="CQ32" s="12">
        <f t="shared" si="14"/>
        <v>0.30977303347497148</v>
      </c>
      <c r="CR32" s="12">
        <f t="shared" si="14"/>
        <v>0.30977303347497148</v>
      </c>
      <c r="CS32" s="12">
        <f t="shared" si="14"/>
        <v>0.30977303347497148</v>
      </c>
      <c r="CT32" s="12">
        <f t="shared" si="14"/>
        <v>0.30977303347497148</v>
      </c>
      <c r="CU32" s="12">
        <f t="shared" si="14"/>
        <v>0.30977303347497148</v>
      </c>
      <c r="CV32" s="12">
        <f t="shared" si="14"/>
        <v>0.30977303347497154</v>
      </c>
      <c r="CW32" s="12">
        <f t="shared" si="14"/>
        <v>0.30977303347497143</v>
      </c>
      <c r="CX32" s="12">
        <f t="shared" si="14"/>
        <v>0.30977303347497148</v>
      </c>
      <c r="CY32" s="12">
        <f t="shared" si="14"/>
        <v>0.30977303347497148</v>
      </c>
      <c r="CZ32" s="12">
        <f t="shared" si="14"/>
        <v>0.30977303347497148</v>
      </c>
      <c r="DA32" s="12">
        <f t="shared" si="14"/>
        <v>0.30977303347497148</v>
      </c>
      <c r="DB32" s="12">
        <f t="shared" si="14"/>
        <v>0.30977303347497148</v>
      </c>
      <c r="DC32" s="12">
        <f t="shared" si="14"/>
        <v>0.30977303347497154</v>
      </c>
      <c r="DD32" s="12">
        <f t="shared" si="14"/>
        <v>0.30977303347497148</v>
      </c>
      <c r="DE32" s="12">
        <f t="shared" si="14"/>
        <v>0.30977303347497148</v>
      </c>
      <c r="DF32" s="12">
        <f t="shared" si="14"/>
        <v>0.30977303347497154</v>
      </c>
      <c r="DG32" s="12">
        <f t="shared" si="14"/>
        <v>0.30977303347497154</v>
      </c>
      <c r="DH32" s="12">
        <f t="shared" si="14"/>
        <v>0.30977303347497154</v>
      </c>
      <c r="DI32" s="12">
        <f t="shared" si="14"/>
        <v>0.30977303347497154</v>
      </c>
      <c r="DJ32" s="12">
        <f t="shared" si="14"/>
        <v>0.30977303347497154</v>
      </c>
      <c r="DK32" s="12">
        <f t="shared" ref="DK32:DT32" si="15">IFERROR(DK30/DK13,"na")</f>
        <v>0.30977303347497154</v>
      </c>
      <c r="DL32" s="12">
        <f t="shared" si="15"/>
        <v>0.30977303347497154</v>
      </c>
      <c r="DM32" s="12">
        <f t="shared" si="15"/>
        <v>0.30977303347497154</v>
      </c>
      <c r="DN32" s="12">
        <f t="shared" si="15"/>
        <v>0.30977303347497148</v>
      </c>
      <c r="DO32" s="12">
        <f t="shared" si="15"/>
        <v>0.30977303347497154</v>
      </c>
      <c r="DP32" s="12">
        <f t="shared" si="15"/>
        <v>0.30977303347497148</v>
      </c>
      <c r="DQ32" s="12">
        <f t="shared" si="15"/>
        <v>0.30977303347497154</v>
      </c>
      <c r="DR32" s="12">
        <f t="shared" si="15"/>
        <v>0.30977303347497154</v>
      </c>
      <c r="DS32" s="12">
        <f t="shared" si="15"/>
        <v>0.30977303347497154</v>
      </c>
      <c r="DT32" s="12">
        <f t="shared" si="15"/>
        <v>0.30977303347497154</v>
      </c>
    </row>
    <row r="33" spans="2:124" x14ac:dyDescent="0.25">
      <c r="B33" s="40" t="s">
        <v>32</v>
      </c>
      <c r="C33" s="40" t="s">
        <v>57</v>
      </c>
      <c r="D33" s="40"/>
      <c r="E33" s="16">
        <f>E25-E27-E30</f>
        <v>1714.8999999999996</v>
      </c>
      <c r="F33" s="16">
        <f>F25-F27-F30</f>
        <v>777.7</v>
      </c>
      <c r="G33" s="16">
        <f>G25--G27-G30</f>
        <v>4201.4000000000005</v>
      </c>
      <c r="H33" s="16">
        <f>H25-H27-H30</f>
        <v>1063.2</v>
      </c>
      <c r="I33" s="16">
        <f>I25-I27-I30</f>
        <v>3555.8000000000011</v>
      </c>
      <c r="J33" s="16">
        <f t="shared" ref="J33:L33" si="16">J25-J27-J30</f>
        <v>2183.6999999999998</v>
      </c>
      <c r="K33" s="16">
        <f t="shared" si="16"/>
        <v>3246.9000000000015</v>
      </c>
      <c r="L33" s="62">
        <f t="shared" si="16"/>
        <v>5739.4999999999991</v>
      </c>
      <c r="M33" s="16">
        <f>M25-M27-M30</f>
        <v>2003.3000000000004</v>
      </c>
      <c r="N33" s="16">
        <f>N25-N27-N30</f>
        <v>780.30000000000007</v>
      </c>
      <c r="O33" s="16">
        <f>O25--O27-O30</f>
        <v>4489.3999999999996</v>
      </c>
      <c r="P33" s="16">
        <f>P25-P27-P30</f>
        <v>854.60000000000036</v>
      </c>
      <c r="Q33" s="16">
        <f>Q25-Q27-Q30</f>
        <v>3638.2</v>
      </c>
      <c r="R33" s="16">
        <f t="shared" ref="R33:T33" si="17">R25-R27-R30</f>
        <v>2063.4</v>
      </c>
      <c r="S33" s="16">
        <f t="shared" si="17"/>
        <v>2918.0000000000009</v>
      </c>
      <c r="T33" s="62">
        <f t="shared" si="17"/>
        <v>5701.5999999999995</v>
      </c>
      <c r="U33" s="16">
        <f>U25-U27-U30</f>
        <v>2442.9000000000005</v>
      </c>
      <c r="V33" s="16">
        <f>V25-V27-V30</f>
        <v>679.50000000000023</v>
      </c>
      <c r="W33" s="16">
        <f>W25--W27-W30</f>
        <v>4896.8</v>
      </c>
      <c r="X33" s="16">
        <f>X25-X27-X30</f>
        <v>733</v>
      </c>
      <c r="Y33" s="16">
        <f>Y25-Y27-Y30</f>
        <v>3855.4000000000005</v>
      </c>
      <c r="Z33" s="16">
        <f t="shared" ref="Z33:AB33" si="18">Z25-Z27-Z30</f>
        <v>2114</v>
      </c>
      <c r="AA33" s="16">
        <f t="shared" si="18"/>
        <v>2847</v>
      </c>
      <c r="AB33" s="62">
        <f t="shared" si="18"/>
        <v>5969.3999999999987</v>
      </c>
      <c r="AC33" s="16">
        <f>AC25-AC27-AC30</f>
        <v>2174</v>
      </c>
      <c r="AD33" s="16">
        <f>AD25-AD27-AD30</f>
        <v>673</v>
      </c>
      <c r="AE33" s="16">
        <f>AE25--AE27-AE30</f>
        <v>4759</v>
      </c>
      <c r="AF33" s="16">
        <f>AF25-AF27-AF30</f>
        <v>623</v>
      </c>
      <c r="AG33" s="16">
        <f>AG25-AG27-AG30</f>
        <v>3470</v>
      </c>
      <c r="AH33" s="16">
        <f t="shared" ref="AH33:AJ33" si="19">AH25-AH27-AH30</f>
        <v>2797</v>
      </c>
      <c r="AI33" s="16">
        <f t="shared" si="19"/>
        <v>3420</v>
      </c>
      <c r="AJ33" s="62">
        <f t="shared" si="19"/>
        <v>6267</v>
      </c>
      <c r="AK33" s="16">
        <f>AK25-AK27-AK30</f>
        <v>2795</v>
      </c>
      <c r="AL33" s="16">
        <f>AL25-AL27-AL30</f>
        <v>808</v>
      </c>
      <c r="AM33" s="16">
        <f>AM25--AM27-AM30</f>
        <v>5835</v>
      </c>
      <c r="AN33" s="16">
        <f>AN25-AN27-AN30</f>
        <v>731</v>
      </c>
      <c r="AO33" s="16">
        <f>AO25-AO27-AO30</f>
        <v>4334</v>
      </c>
      <c r="AP33" s="16">
        <f t="shared" ref="AP33:AR33" si="20">AP25-AP27-AP30</f>
        <v>2985</v>
      </c>
      <c r="AQ33" s="16">
        <f t="shared" si="20"/>
        <v>3716</v>
      </c>
      <c r="AR33" s="62">
        <f t="shared" si="20"/>
        <v>7319</v>
      </c>
      <c r="AS33" s="65">
        <f>AS25-AS27-AS30</f>
        <v>2878</v>
      </c>
      <c r="AT33" s="65">
        <f t="shared" ref="AT33:DE33" si="21">AT25-AT27-AT30</f>
        <v>1149</v>
      </c>
      <c r="AU33" s="65">
        <f t="shared" si="21"/>
        <v>4027</v>
      </c>
      <c r="AV33" s="65">
        <f t="shared" si="21"/>
        <v>2391</v>
      </c>
      <c r="AW33" s="65">
        <f t="shared" si="21"/>
        <v>6418</v>
      </c>
      <c r="AX33" s="65">
        <f t="shared" si="21"/>
        <v>-3508.0920000000006</v>
      </c>
      <c r="AY33" s="16">
        <f t="shared" si="21"/>
        <v>-1117.0920000000024</v>
      </c>
      <c r="AZ33" s="16">
        <f t="shared" si="21"/>
        <v>2909.907999999994</v>
      </c>
      <c r="BA33" s="65">
        <f t="shared" si="21"/>
        <v>-3683.4966000000027</v>
      </c>
      <c r="BB33" s="16">
        <f t="shared" si="21"/>
        <v>-3867.6714300000003</v>
      </c>
      <c r="BC33" s="16">
        <f t="shared" si="21"/>
        <v>-7551.1680299999998</v>
      </c>
      <c r="BD33" s="16">
        <f t="shared" si="21"/>
        <v>-4061.0550015000013</v>
      </c>
      <c r="BE33" s="16">
        <f t="shared" si="21"/>
        <v>-11612.223031500005</v>
      </c>
      <c r="BF33" s="16">
        <f t="shared" si="21"/>
        <v>-4264.1077515750021</v>
      </c>
      <c r="BG33" s="16">
        <f t="shared" si="21"/>
        <v>-8325.1627530750029</v>
      </c>
      <c r="BH33" s="62">
        <f t="shared" si="21"/>
        <v>-15876.330783075011</v>
      </c>
      <c r="BI33" s="65">
        <f t="shared" si="21"/>
        <v>-4477.3131391537499</v>
      </c>
      <c r="BJ33" s="16">
        <f t="shared" si="21"/>
        <v>-4701.1787961114387</v>
      </c>
      <c r="BK33" s="16">
        <f t="shared" si="21"/>
        <v>-9178.4919352651887</v>
      </c>
      <c r="BL33" s="16">
        <f t="shared" si="21"/>
        <v>-4936.2377359170114</v>
      </c>
      <c r="BM33" s="16">
        <f t="shared" si="21"/>
        <v>-14114.7296711822</v>
      </c>
      <c r="BN33" s="16">
        <f t="shared" si="21"/>
        <v>-5183.0496227128624</v>
      </c>
      <c r="BO33" s="16">
        <f t="shared" si="21"/>
        <v>-10119.287358629874</v>
      </c>
      <c r="BP33" s="62">
        <f t="shared" si="21"/>
        <v>-19297.779293895059</v>
      </c>
      <c r="BQ33" s="65">
        <f t="shared" si="21"/>
        <v>-5442.2021038485054</v>
      </c>
      <c r="BR33" s="16">
        <f t="shared" si="21"/>
        <v>-5714.3122090409288</v>
      </c>
      <c r="BS33" s="16">
        <f t="shared" si="21"/>
        <v>-11156.514312889438</v>
      </c>
      <c r="BT33" s="16">
        <f t="shared" si="21"/>
        <v>-6000.0278194929761</v>
      </c>
      <c r="BU33" s="16">
        <f t="shared" si="21"/>
        <v>-17156.542132382419</v>
      </c>
      <c r="BV33" s="16">
        <f t="shared" si="21"/>
        <v>-6300.0292104676273</v>
      </c>
      <c r="BW33" s="16">
        <f t="shared" si="21"/>
        <v>-12300.057029960606</v>
      </c>
      <c r="BX33" s="62">
        <f t="shared" si="21"/>
        <v>-23456.571342850035</v>
      </c>
      <c r="BY33" s="65">
        <f t="shared" si="21"/>
        <v>-6615.030670991011</v>
      </c>
      <c r="BZ33" s="16">
        <f t="shared" si="21"/>
        <v>-6945.782204540561</v>
      </c>
      <c r="CA33" s="16">
        <f t="shared" si="21"/>
        <v>-13560.812875531572</v>
      </c>
      <c r="CB33" s="16">
        <f t="shared" si="21"/>
        <v>-7293.0713147675897</v>
      </c>
      <c r="CC33" s="16">
        <f t="shared" si="21"/>
        <v>-20853.884190299163</v>
      </c>
      <c r="CD33" s="16">
        <f t="shared" si="21"/>
        <v>-7657.7248805059671</v>
      </c>
      <c r="CE33" s="16">
        <f t="shared" si="21"/>
        <v>-14950.796195273546</v>
      </c>
      <c r="CF33" s="62">
        <f t="shared" si="21"/>
        <v>-28511.60907080512</v>
      </c>
      <c r="CG33" s="65">
        <f t="shared" si="21"/>
        <v>-8040.6111245312668</v>
      </c>
      <c r="CH33" s="16">
        <f t="shared" si="21"/>
        <v>-8442.641680757828</v>
      </c>
      <c r="CI33" s="16">
        <f t="shared" si="21"/>
        <v>-16483.252805289099</v>
      </c>
      <c r="CJ33" s="16">
        <f t="shared" si="21"/>
        <v>-8864.7737647957238</v>
      </c>
      <c r="CK33" s="16">
        <f t="shared" si="21"/>
        <v>-25348.02657008481</v>
      </c>
      <c r="CL33" s="16">
        <f t="shared" si="21"/>
        <v>-9308.0124530355079</v>
      </c>
      <c r="CM33" s="16">
        <f t="shared" si="21"/>
        <v>-18172.786217831235</v>
      </c>
      <c r="CN33" s="62">
        <f t="shared" si="21"/>
        <v>-34656.039023120342</v>
      </c>
      <c r="CO33" s="65">
        <f t="shared" si="21"/>
        <v>-9773.4130756872819</v>
      </c>
      <c r="CP33" s="16">
        <f t="shared" si="21"/>
        <v>-10262.083729471653</v>
      </c>
      <c r="CQ33" s="16">
        <f t="shared" si="21"/>
        <v>-20035.496805158935</v>
      </c>
      <c r="CR33" s="16">
        <f t="shared" si="21"/>
        <v>-10775.187915945233</v>
      </c>
      <c r="CS33" s="16">
        <f t="shared" si="21"/>
        <v>-30810.684721104175</v>
      </c>
      <c r="CT33" s="16">
        <f t="shared" si="21"/>
        <v>-11313.947311742495</v>
      </c>
      <c r="CU33" s="16">
        <f t="shared" si="21"/>
        <v>-22089.13522768773</v>
      </c>
      <c r="CV33" s="62">
        <f t="shared" si="21"/>
        <v>-42124.632032846668</v>
      </c>
      <c r="CW33" s="65">
        <f t="shared" si="21"/>
        <v>-11879.644677329619</v>
      </c>
      <c r="CX33" s="16">
        <f t="shared" si="21"/>
        <v>-12473.626911196105</v>
      </c>
      <c r="CY33" s="16">
        <f t="shared" si="21"/>
        <v>-24353.271588525724</v>
      </c>
      <c r="CZ33" s="16">
        <f t="shared" si="21"/>
        <v>-13097.308256755905</v>
      </c>
      <c r="DA33" s="16">
        <f t="shared" si="21"/>
        <v>-37450.579845281645</v>
      </c>
      <c r="DB33" s="16">
        <f t="shared" si="21"/>
        <v>-13752.173669593702</v>
      </c>
      <c r="DC33" s="16">
        <f t="shared" si="21"/>
        <v>-26849.481926349628</v>
      </c>
      <c r="DD33" s="62">
        <f t="shared" si="21"/>
        <v>-51202.753514875352</v>
      </c>
      <c r="DE33" s="65">
        <f t="shared" si="21"/>
        <v>-14439.782353073388</v>
      </c>
      <c r="DF33" s="16">
        <f t="shared" ref="DF33:DT33" si="22">DF25-DF27-DF30</f>
        <v>-15161.771470727057</v>
      </c>
      <c r="DG33" s="16">
        <f t="shared" si="22"/>
        <v>-29601.553823800437</v>
      </c>
      <c r="DH33" s="16">
        <f t="shared" si="22"/>
        <v>-15919.860044263412</v>
      </c>
      <c r="DI33" s="16">
        <f t="shared" si="22"/>
        <v>-45521.413868063872</v>
      </c>
      <c r="DJ33" s="16">
        <f t="shared" si="22"/>
        <v>-16715.853046476579</v>
      </c>
      <c r="DK33" s="16">
        <f t="shared" si="22"/>
        <v>-32635.713090739988</v>
      </c>
      <c r="DL33" s="62">
        <f t="shared" si="22"/>
        <v>-62237.266914540436</v>
      </c>
      <c r="DM33" s="65">
        <f t="shared" si="22"/>
        <v>-17551.64569880041</v>
      </c>
      <c r="DN33" s="16">
        <f t="shared" si="22"/>
        <v>-18429.227983740435</v>
      </c>
      <c r="DO33" s="16">
        <f t="shared" si="22"/>
        <v>-35980.873682540863</v>
      </c>
      <c r="DP33" s="16">
        <f t="shared" si="22"/>
        <v>-19350.68938292746</v>
      </c>
      <c r="DQ33" s="16">
        <f t="shared" si="22"/>
        <v>-55331.563065468334</v>
      </c>
      <c r="DR33" s="16">
        <f t="shared" si="22"/>
        <v>-20318.223852073828</v>
      </c>
      <c r="DS33" s="16">
        <f t="shared" si="22"/>
        <v>-39668.913235001281</v>
      </c>
      <c r="DT33" s="62">
        <f t="shared" si="22"/>
        <v>-75649.786917542122</v>
      </c>
    </row>
    <row r="34" spans="2:124" s="18" customFormat="1" ht="14.4" x14ac:dyDescent="0.3">
      <c r="B34" s="41" t="s">
        <v>33</v>
      </c>
      <c r="C34" s="60" t="s">
        <v>58</v>
      </c>
      <c r="D34" s="60"/>
      <c r="E34" s="67">
        <f t="shared" ref="E34:BP34" si="23">IFERROR(E33/E13,"na")</f>
        <v>0.31912834732121254</v>
      </c>
      <c r="F34" s="12">
        <f t="shared" si="23"/>
        <v>0.22740431006754583</v>
      </c>
      <c r="G34" s="12">
        <f t="shared" si="23"/>
        <v>0.47777929403202335</v>
      </c>
      <c r="H34" s="12">
        <f t="shared" si="23"/>
        <v>0.27863095550081241</v>
      </c>
      <c r="I34" s="12">
        <f t="shared" si="23"/>
        <v>0.28199597125953657</v>
      </c>
      <c r="J34" s="12">
        <f t="shared" si="23"/>
        <v>0.36050715665395472</v>
      </c>
      <c r="K34" s="12">
        <f t="shared" si="23"/>
        <v>0.32886327495923279</v>
      </c>
      <c r="L34" s="63">
        <f t="shared" si="23"/>
        <v>0.30747266522738348</v>
      </c>
      <c r="M34" s="67">
        <f t="shared" si="23"/>
        <v>0.34057564475272439</v>
      </c>
      <c r="N34" s="12">
        <f t="shared" si="23"/>
        <v>0.20338850514792131</v>
      </c>
      <c r="O34" s="12">
        <f t="shared" si="23"/>
        <v>0.461938962401992</v>
      </c>
      <c r="P34" s="12">
        <f t="shared" si="23"/>
        <v>0.22020665309593143</v>
      </c>
      <c r="Q34" s="12">
        <f t="shared" si="23"/>
        <v>0.26752454134343173</v>
      </c>
      <c r="R34" s="12">
        <f t="shared" si="23"/>
        <v>0.32251711525837007</v>
      </c>
      <c r="S34" s="12">
        <f t="shared" si="23"/>
        <v>0.28388804031638248</v>
      </c>
      <c r="T34" s="63">
        <f t="shared" si="23"/>
        <v>0.2851184909962845</v>
      </c>
      <c r="U34" s="67">
        <f t="shared" si="23"/>
        <v>0.35060853091451871</v>
      </c>
      <c r="V34" s="12">
        <f t="shared" si="23"/>
        <v>0.15821826902926869</v>
      </c>
      <c r="W34" s="12">
        <f t="shared" si="23"/>
        <v>0.43479573444145514</v>
      </c>
      <c r="X34" s="12">
        <f t="shared" si="23"/>
        <v>0.17603266090297789</v>
      </c>
      <c r="Y34" s="12">
        <f t="shared" si="23"/>
        <v>0.24992383137887897</v>
      </c>
      <c r="Z34" s="12">
        <f t="shared" si="23"/>
        <v>0.29649368863955117</v>
      </c>
      <c r="AA34" s="12">
        <f t="shared" si="23"/>
        <v>0.25208075084115461</v>
      </c>
      <c r="AB34" s="63">
        <f t="shared" si="23"/>
        <v>0.26464446739935182</v>
      </c>
      <c r="AC34" s="67">
        <f t="shared" si="23"/>
        <v>0.30964250106822389</v>
      </c>
      <c r="AD34" s="12">
        <f t="shared" si="23"/>
        <v>0.15298931575358035</v>
      </c>
      <c r="AE34" s="12">
        <f t="shared" si="23"/>
        <v>0.41672504378283715</v>
      </c>
      <c r="AF34" s="12">
        <f t="shared" si="23"/>
        <v>0.1545138888888889</v>
      </c>
      <c r="AG34" s="12">
        <f t="shared" si="23"/>
        <v>0.22456639917162827</v>
      </c>
      <c r="AH34" s="12">
        <f t="shared" si="23"/>
        <v>0.35739841553795043</v>
      </c>
      <c r="AI34" s="12">
        <f t="shared" si="23"/>
        <v>0.28841288581548324</v>
      </c>
      <c r="AJ34" s="63">
        <f t="shared" si="23"/>
        <v>0.26922416015121575</v>
      </c>
      <c r="AK34" s="67">
        <f t="shared" si="23"/>
        <v>0.3323424494649227</v>
      </c>
      <c r="AL34" s="12">
        <f t="shared" si="23"/>
        <v>0.16466272671693499</v>
      </c>
      <c r="AM34" s="12">
        <f t="shared" si="23"/>
        <v>0.4381617481414733</v>
      </c>
      <c r="AN34" s="12">
        <f t="shared" si="23"/>
        <v>0.15825936349859276</v>
      </c>
      <c r="AO34" s="12">
        <f t="shared" si="23"/>
        <v>0.24163693131132918</v>
      </c>
      <c r="AP34" s="12">
        <f t="shared" si="23"/>
        <v>0.32690833424597526</v>
      </c>
      <c r="AQ34" s="12">
        <f t="shared" si="23"/>
        <v>0.27025454545454547</v>
      </c>
      <c r="AR34" s="63">
        <f t="shared" si="23"/>
        <v>0.27040307385377027</v>
      </c>
      <c r="AS34" s="67">
        <f t="shared" si="23"/>
        <v>0.33430131257985829</v>
      </c>
      <c r="AT34" s="12">
        <f t="shared" si="23"/>
        <v>0.17663335895465027</v>
      </c>
      <c r="AU34" s="12">
        <f t="shared" si="23"/>
        <v>0.26644170967315073</v>
      </c>
      <c r="AV34" s="12">
        <f t="shared" si="23"/>
        <v>0.24779769924344491</v>
      </c>
      <c r="AW34" s="12">
        <f t="shared" si="23"/>
        <v>0.25917699794047572</v>
      </c>
      <c r="AX34" s="12">
        <f t="shared" si="23"/>
        <v>-0.34625764327909631</v>
      </c>
      <c r="AY34" s="12">
        <f t="shared" si="23"/>
        <v>-5.6474549365661667E-2</v>
      </c>
      <c r="AZ34" s="12">
        <f t="shared" si="23"/>
        <v>8.3391714155116189E-2</v>
      </c>
      <c r="BA34" s="67">
        <f t="shared" si="23"/>
        <v>-0.34625764327909653</v>
      </c>
      <c r="BB34" s="12">
        <f t="shared" si="23"/>
        <v>-0.34625764327909625</v>
      </c>
      <c r="BC34" s="12">
        <f t="shared" si="23"/>
        <v>-0.34625764327909625</v>
      </c>
      <c r="BD34" s="12">
        <f t="shared" si="23"/>
        <v>-0.34625764327909636</v>
      </c>
      <c r="BE34" s="12">
        <f t="shared" si="23"/>
        <v>-0.34625764327909642</v>
      </c>
      <c r="BF34" s="12">
        <f t="shared" si="23"/>
        <v>-0.34625764327909636</v>
      </c>
      <c r="BG34" s="12">
        <f t="shared" si="23"/>
        <v>-0.34625764327909636</v>
      </c>
      <c r="BH34" s="63">
        <f t="shared" si="23"/>
        <v>-0.34625764327909647</v>
      </c>
      <c r="BI34" s="67">
        <f t="shared" si="23"/>
        <v>-0.34625764327909614</v>
      </c>
      <c r="BJ34" s="12">
        <f t="shared" si="23"/>
        <v>-0.34625764327909625</v>
      </c>
      <c r="BK34" s="12">
        <f t="shared" si="23"/>
        <v>-0.34625764327909619</v>
      </c>
      <c r="BL34" s="12">
        <f t="shared" si="23"/>
        <v>-0.34625764327909631</v>
      </c>
      <c r="BM34" s="12">
        <f t="shared" si="23"/>
        <v>-0.34625764327909625</v>
      </c>
      <c r="BN34" s="12">
        <f t="shared" si="23"/>
        <v>-0.34625764327909631</v>
      </c>
      <c r="BO34" s="12">
        <f t="shared" si="23"/>
        <v>-0.34625764327909631</v>
      </c>
      <c r="BP34" s="63">
        <f t="shared" si="23"/>
        <v>-0.34625764327909619</v>
      </c>
      <c r="BQ34" s="67">
        <f t="shared" ref="BQ34:DT34" si="24">IFERROR(BQ33/BQ13,"na")</f>
        <v>-0.34625764327909631</v>
      </c>
      <c r="BR34" s="12">
        <f t="shared" si="24"/>
        <v>-0.34625764327909619</v>
      </c>
      <c r="BS34" s="12">
        <f t="shared" si="24"/>
        <v>-0.34625764327909636</v>
      </c>
      <c r="BT34" s="12">
        <f t="shared" si="24"/>
        <v>-0.34625764327909619</v>
      </c>
      <c r="BU34" s="12">
        <f t="shared" si="24"/>
        <v>-0.34625764327909642</v>
      </c>
      <c r="BV34" s="12">
        <f t="shared" si="24"/>
        <v>-0.34625764327909631</v>
      </c>
      <c r="BW34" s="12">
        <f t="shared" si="24"/>
        <v>-0.34625764327909636</v>
      </c>
      <c r="BX34" s="63">
        <f t="shared" si="24"/>
        <v>-0.34625764327909625</v>
      </c>
      <c r="BY34" s="67">
        <f t="shared" si="24"/>
        <v>-0.34625764327909642</v>
      </c>
      <c r="BZ34" s="12">
        <f t="shared" si="24"/>
        <v>-0.34625764327909636</v>
      </c>
      <c r="CA34" s="12">
        <f t="shared" si="24"/>
        <v>-0.34625764327909642</v>
      </c>
      <c r="CB34" s="12">
        <f t="shared" si="24"/>
        <v>-0.34625764327909636</v>
      </c>
      <c r="CC34" s="12">
        <f t="shared" si="24"/>
        <v>-0.34625764327909642</v>
      </c>
      <c r="CD34" s="12">
        <f t="shared" si="24"/>
        <v>-0.34625764327909625</v>
      </c>
      <c r="CE34" s="12">
        <f t="shared" si="24"/>
        <v>-0.34625764327909603</v>
      </c>
      <c r="CF34" s="63">
        <f t="shared" si="24"/>
        <v>-0.34625764327909625</v>
      </c>
      <c r="CG34" s="67">
        <f t="shared" si="24"/>
        <v>-0.34625764327909631</v>
      </c>
      <c r="CH34" s="12">
        <f t="shared" si="24"/>
        <v>-0.34625764327909619</v>
      </c>
      <c r="CI34" s="12">
        <f t="shared" si="24"/>
        <v>-0.34625764327909636</v>
      </c>
      <c r="CJ34" s="12">
        <f t="shared" si="24"/>
        <v>-0.34625764327909636</v>
      </c>
      <c r="CK34" s="12">
        <f t="shared" si="24"/>
        <v>-0.34625764327909619</v>
      </c>
      <c r="CL34" s="12">
        <f t="shared" si="24"/>
        <v>-0.34625764327909625</v>
      </c>
      <c r="CM34" s="12">
        <f t="shared" si="24"/>
        <v>-0.34625764327909636</v>
      </c>
      <c r="CN34" s="63">
        <f t="shared" si="24"/>
        <v>-0.34625764327909642</v>
      </c>
      <c r="CO34" s="67">
        <f t="shared" si="24"/>
        <v>-0.34625764327909619</v>
      </c>
      <c r="CP34" s="12">
        <f t="shared" si="24"/>
        <v>-0.34625764327909642</v>
      </c>
      <c r="CQ34" s="12">
        <f t="shared" si="24"/>
        <v>-0.34625764327909631</v>
      </c>
      <c r="CR34" s="12">
        <f t="shared" si="24"/>
        <v>-0.34625764327909631</v>
      </c>
      <c r="CS34" s="12">
        <f t="shared" si="24"/>
        <v>-0.34625764327909642</v>
      </c>
      <c r="CT34" s="12">
        <f t="shared" si="24"/>
        <v>-0.34625764327909631</v>
      </c>
      <c r="CU34" s="12">
        <f t="shared" si="24"/>
        <v>-0.34625764327909631</v>
      </c>
      <c r="CV34" s="63">
        <f t="shared" si="24"/>
        <v>-0.34625764327909636</v>
      </c>
      <c r="CW34" s="67">
        <f t="shared" si="24"/>
        <v>-0.34625764327909625</v>
      </c>
      <c r="CX34" s="12">
        <f t="shared" si="24"/>
        <v>-0.34625764327909636</v>
      </c>
      <c r="CY34" s="12">
        <f t="shared" si="24"/>
        <v>-0.34625764327909631</v>
      </c>
      <c r="CZ34" s="12">
        <f t="shared" si="24"/>
        <v>-0.34625764327909619</v>
      </c>
      <c r="DA34" s="12">
        <f t="shared" si="24"/>
        <v>-0.34625764327909642</v>
      </c>
      <c r="DB34" s="12">
        <f t="shared" si="24"/>
        <v>-0.34625764327909625</v>
      </c>
      <c r="DC34" s="12">
        <f t="shared" si="24"/>
        <v>-0.34625764327909653</v>
      </c>
      <c r="DD34" s="63">
        <f t="shared" si="24"/>
        <v>-0.34625764327909642</v>
      </c>
      <c r="DE34" s="67">
        <f t="shared" si="24"/>
        <v>-0.34625764327909631</v>
      </c>
      <c r="DF34" s="12">
        <f t="shared" si="24"/>
        <v>-0.34625764327909631</v>
      </c>
      <c r="DG34" s="12">
        <f t="shared" si="24"/>
        <v>-0.34625764327909619</v>
      </c>
      <c r="DH34" s="12">
        <f t="shared" si="24"/>
        <v>-0.34625764327909631</v>
      </c>
      <c r="DI34" s="12">
        <f t="shared" si="24"/>
        <v>-0.34625764327909642</v>
      </c>
      <c r="DJ34" s="12">
        <f t="shared" si="24"/>
        <v>-0.34625764327909619</v>
      </c>
      <c r="DK34" s="12">
        <f t="shared" si="24"/>
        <v>-0.34625764327909619</v>
      </c>
      <c r="DL34" s="63">
        <f t="shared" si="24"/>
        <v>-0.34625764327909631</v>
      </c>
      <c r="DM34" s="67">
        <f t="shared" si="24"/>
        <v>-0.34625764327909625</v>
      </c>
      <c r="DN34" s="12">
        <f t="shared" si="24"/>
        <v>-0.34625764327909631</v>
      </c>
      <c r="DO34" s="12">
        <f t="shared" si="24"/>
        <v>-0.34625764327909647</v>
      </c>
      <c r="DP34" s="12">
        <f t="shared" si="24"/>
        <v>-0.34625764327909636</v>
      </c>
      <c r="DQ34" s="12">
        <f t="shared" si="24"/>
        <v>-0.34625764327909653</v>
      </c>
      <c r="DR34" s="12">
        <f t="shared" si="24"/>
        <v>-0.34625764327909631</v>
      </c>
      <c r="DS34" s="12">
        <f t="shared" si="24"/>
        <v>-0.34625764327909625</v>
      </c>
      <c r="DT34" s="63">
        <f t="shared" si="24"/>
        <v>-0.34625764327909625</v>
      </c>
    </row>
    <row r="35" spans="2:124" s="15" customFormat="1" x14ac:dyDescent="0.25">
      <c r="B35" s="33" t="s">
        <v>34</v>
      </c>
      <c r="C35" s="15" t="s">
        <v>57</v>
      </c>
      <c r="E35" s="66">
        <v>64.2</v>
      </c>
      <c r="F35" s="15">
        <v>64.900000000000006</v>
      </c>
      <c r="G35" s="15">
        <f>E35+F35</f>
        <v>129.10000000000002</v>
      </c>
      <c r="H35" s="15">
        <v>62.6</v>
      </c>
      <c r="I35" s="15">
        <f>E35+F35+H35</f>
        <v>191.70000000000002</v>
      </c>
      <c r="J35" s="15">
        <v>59.9</v>
      </c>
      <c r="K35" s="15">
        <f>H35+J35</f>
        <v>122.5</v>
      </c>
      <c r="L35" s="58">
        <f>E35+F35+H35+J35</f>
        <v>251.60000000000002</v>
      </c>
      <c r="M35" s="66">
        <v>55.9</v>
      </c>
      <c r="N35" s="15">
        <v>61.1</v>
      </c>
      <c r="O35" s="15">
        <f>M35+N35</f>
        <v>117</v>
      </c>
      <c r="P35" s="15">
        <v>58.4</v>
      </c>
      <c r="Q35" s="15">
        <f>M35+N35+P35</f>
        <v>175.4</v>
      </c>
      <c r="R35" s="15">
        <v>59.8</v>
      </c>
      <c r="S35" s="15">
        <f>P35+R35</f>
        <v>118.19999999999999</v>
      </c>
      <c r="T35" s="58">
        <f>M35+N35+P35+R35</f>
        <v>235.2</v>
      </c>
      <c r="U35" s="66">
        <v>60.4</v>
      </c>
      <c r="V35" s="15">
        <v>64.3</v>
      </c>
      <c r="W35" s="15">
        <f>U35+V35</f>
        <v>124.69999999999999</v>
      </c>
      <c r="X35" s="15">
        <v>59</v>
      </c>
      <c r="Y35" s="15">
        <f>U35+V35+X35</f>
        <v>183.7</v>
      </c>
      <c r="Z35" s="15">
        <v>66</v>
      </c>
      <c r="AA35" s="15">
        <f>X35+Z35</f>
        <v>125</v>
      </c>
      <c r="AB35" s="58">
        <f>U35+V35+X35+Z35</f>
        <v>249.7</v>
      </c>
      <c r="AC35" s="66">
        <v>62</v>
      </c>
      <c r="AD35" s="15">
        <v>58</v>
      </c>
      <c r="AE35" s="15">
        <f>AC35+AD35</f>
        <v>120</v>
      </c>
      <c r="AF35" s="15">
        <v>61</v>
      </c>
      <c r="AG35" s="15">
        <f>AC35+AD35+AF35</f>
        <v>181</v>
      </c>
      <c r="AH35" s="15">
        <v>57</v>
      </c>
      <c r="AI35" s="15">
        <f>AF35+AH35</f>
        <v>118</v>
      </c>
      <c r="AJ35" s="58">
        <f>AC35+AD35+AF35+AH35</f>
        <v>238</v>
      </c>
      <c r="AK35" s="66">
        <v>51</v>
      </c>
      <c r="AL35" s="15">
        <v>49</v>
      </c>
      <c r="AM35" s="15">
        <f>AK35+AL35</f>
        <v>100</v>
      </c>
      <c r="AN35" s="15">
        <v>52</v>
      </c>
      <c r="AO35" s="15">
        <f>AK35+AL35+AN35</f>
        <v>152</v>
      </c>
      <c r="AP35" s="15">
        <v>132</v>
      </c>
      <c r="AQ35" s="15">
        <f>AN35+AP35</f>
        <v>184</v>
      </c>
      <c r="AR35" s="58">
        <f>AK35+AL35+AN35+AP35</f>
        <v>284</v>
      </c>
      <c r="AS35" s="66">
        <v>108</v>
      </c>
      <c r="AT35" s="15">
        <v>251</v>
      </c>
      <c r="AU35" s="15">
        <f>AS35+AT35</f>
        <v>359</v>
      </c>
      <c r="AV35" s="15">
        <v>555</v>
      </c>
      <c r="AW35" s="15">
        <f>AS35+AT35+AV35</f>
        <v>914</v>
      </c>
      <c r="AY35" s="15">
        <f>AV35+AX35</f>
        <v>555</v>
      </c>
      <c r="AZ35" s="15">
        <f>AS35+AT35+AV35+AX35</f>
        <v>914</v>
      </c>
      <c r="BA35" s="66"/>
      <c r="BC35" s="15">
        <f>BA35+BB35</f>
        <v>0</v>
      </c>
      <c r="BE35" s="15">
        <f>BA35+BB35+BD35</f>
        <v>0</v>
      </c>
      <c r="BG35" s="15">
        <f>BD35+BF35</f>
        <v>0</v>
      </c>
      <c r="BH35" s="58">
        <f>BA35+BB35+BD35+BF35</f>
        <v>0</v>
      </c>
      <c r="BI35" s="66"/>
      <c r="BK35" s="15">
        <f>BI35+BJ35</f>
        <v>0</v>
      </c>
      <c r="BM35" s="15">
        <f>BI35+BJ35+BL35</f>
        <v>0</v>
      </c>
      <c r="BO35" s="15">
        <f>BL35+BN35</f>
        <v>0</v>
      </c>
      <c r="BP35" s="58">
        <f>BI35+BJ35+BL35+BN35</f>
        <v>0</v>
      </c>
      <c r="BQ35" s="66"/>
      <c r="BS35" s="15">
        <f>BQ35+BR35</f>
        <v>0</v>
      </c>
      <c r="BU35" s="15">
        <f>BQ35+BR35+BT35</f>
        <v>0</v>
      </c>
      <c r="BW35" s="15">
        <f>BT35+BV35</f>
        <v>0</v>
      </c>
      <c r="BX35" s="58">
        <f>BQ35+BR35+BT35+BV35</f>
        <v>0</v>
      </c>
      <c r="BY35" s="66"/>
      <c r="CA35" s="15">
        <f>BY35+BZ35</f>
        <v>0</v>
      </c>
      <c r="CC35" s="15">
        <f>BY35+BZ35+CB35</f>
        <v>0</v>
      </c>
      <c r="CE35" s="15">
        <f>CB35+CD35</f>
        <v>0</v>
      </c>
      <c r="CF35" s="58">
        <f>BY35+BZ35+CB35+CD35</f>
        <v>0</v>
      </c>
      <c r="CG35" s="66"/>
      <c r="CI35" s="15">
        <f>CG35+CH35</f>
        <v>0</v>
      </c>
      <c r="CK35" s="15">
        <f>CG35+CH35+CJ35</f>
        <v>0</v>
      </c>
      <c r="CM35" s="15">
        <f>CJ35+CL35</f>
        <v>0</v>
      </c>
      <c r="CN35" s="58">
        <f>CG35+CH35+CJ35+CL35</f>
        <v>0</v>
      </c>
      <c r="CO35" s="66"/>
      <c r="CQ35" s="15">
        <f>CO35+CP35</f>
        <v>0</v>
      </c>
      <c r="CS35" s="15">
        <f>CO35+CP35+CR35</f>
        <v>0</v>
      </c>
      <c r="CU35" s="15">
        <f>CR35+CT35</f>
        <v>0</v>
      </c>
      <c r="CV35" s="58">
        <f>CO35+CP35+CR35+CT35</f>
        <v>0</v>
      </c>
      <c r="CW35" s="66"/>
      <c r="CY35" s="15">
        <f>CW35+CX35</f>
        <v>0</v>
      </c>
      <c r="DA35" s="15">
        <f>CW35+CX35+CZ35</f>
        <v>0</v>
      </c>
      <c r="DC35" s="15">
        <f>CZ35+DB35</f>
        <v>0</v>
      </c>
      <c r="DD35" s="58">
        <f>CW35+CX35+CZ35+DB35</f>
        <v>0</v>
      </c>
      <c r="DE35" s="66"/>
      <c r="DG35" s="15">
        <f>DE35+DF35</f>
        <v>0</v>
      </c>
      <c r="DI35" s="15">
        <f>DE35+DF35+DH35</f>
        <v>0</v>
      </c>
      <c r="DK35" s="15">
        <f>DH35+DJ35</f>
        <v>0</v>
      </c>
      <c r="DL35" s="58">
        <f>DE35+DF35+DH35+DJ35</f>
        <v>0</v>
      </c>
      <c r="DM35" s="66"/>
      <c r="DO35" s="15">
        <f>DM35+DN35</f>
        <v>0</v>
      </c>
      <c r="DQ35" s="15">
        <f>DM35+DN35+DP35</f>
        <v>0</v>
      </c>
      <c r="DS35" s="15">
        <f>DP35+DR35</f>
        <v>0</v>
      </c>
      <c r="DT35" s="58">
        <f>DM35+DN35+DP35+DR35</f>
        <v>0</v>
      </c>
    </row>
    <row r="36" spans="2:124" s="18" customFormat="1" ht="14.4" x14ac:dyDescent="0.3">
      <c r="B36" s="6" t="s">
        <v>35</v>
      </c>
      <c r="C36" s="61"/>
      <c r="D36" s="61"/>
      <c r="E36" s="68"/>
      <c r="L36" s="59"/>
      <c r="M36" s="68"/>
      <c r="T36" s="59"/>
      <c r="U36" s="68"/>
      <c r="AB36" s="59"/>
      <c r="AC36" s="68"/>
      <c r="AJ36" s="59"/>
      <c r="AK36" s="68"/>
      <c r="AR36" s="59"/>
      <c r="AS36" s="68"/>
      <c r="BA36" s="68"/>
      <c r="BH36" s="59"/>
      <c r="BI36" s="68"/>
      <c r="BP36" s="59"/>
      <c r="BQ36" s="68"/>
      <c r="BX36" s="59"/>
      <c r="BY36" s="68"/>
      <c r="CF36" s="59"/>
      <c r="CG36" s="68"/>
      <c r="CN36" s="59"/>
      <c r="CO36" s="68"/>
      <c r="CV36" s="59"/>
      <c r="CW36" s="68"/>
      <c r="DD36" s="59"/>
      <c r="DE36" s="68"/>
      <c r="DL36" s="59"/>
      <c r="DM36" s="68"/>
      <c r="DT36" s="59"/>
    </row>
    <row r="37" spans="2:124" x14ac:dyDescent="0.25">
      <c r="B37" s="40" t="s">
        <v>36</v>
      </c>
      <c r="C37" s="40" t="s">
        <v>57</v>
      </c>
      <c r="D37" s="40"/>
      <c r="E37" s="65">
        <f t="shared" ref="E37:BP37" si="25">E33-E35</f>
        <v>1650.6999999999996</v>
      </c>
      <c r="F37" s="16">
        <f t="shared" si="25"/>
        <v>712.80000000000007</v>
      </c>
      <c r="G37" s="16">
        <f t="shared" si="25"/>
        <v>4072.3000000000006</v>
      </c>
      <c r="H37" s="16">
        <f t="shared" si="25"/>
        <v>1000.6</v>
      </c>
      <c r="I37" s="16">
        <f t="shared" si="25"/>
        <v>3364.1000000000013</v>
      </c>
      <c r="J37" s="16">
        <f t="shared" si="25"/>
        <v>2123.7999999999997</v>
      </c>
      <c r="K37" s="16">
        <f t="shared" si="25"/>
        <v>3124.4000000000015</v>
      </c>
      <c r="L37" s="62">
        <f t="shared" si="25"/>
        <v>5487.8999999999987</v>
      </c>
      <c r="M37" s="65">
        <f t="shared" si="25"/>
        <v>1947.4000000000003</v>
      </c>
      <c r="N37" s="16">
        <f t="shared" si="25"/>
        <v>719.2</v>
      </c>
      <c r="O37" s="16">
        <f t="shared" si="25"/>
        <v>4372.3999999999996</v>
      </c>
      <c r="P37" s="16">
        <f t="shared" si="25"/>
        <v>796.20000000000039</v>
      </c>
      <c r="Q37" s="16">
        <f t="shared" si="25"/>
        <v>3462.7999999999997</v>
      </c>
      <c r="R37" s="16">
        <f t="shared" si="25"/>
        <v>2003.6000000000001</v>
      </c>
      <c r="S37" s="16">
        <f t="shared" si="25"/>
        <v>2799.8000000000011</v>
      </c>
      <c r="T37" s="62">
        <f t="shared" si="25"/>
        <v>5466.4</v>
      </c>
      <c r="U37" s="65">
        <f t="shared" si="25"/>
        <v>2382.5000000000005</v>
      </c>
      <c r="V37" s="16">
        <f t="shared" si="25"/>
        <v>615.20000000000027</v>
      </c>
      <c r="W37" s="16">
        <f t="shared" si="25"/>
        <v>4772.1000000000004</v>
      </c>
      <c r="X37" s="16">
        <f t="shared" si="25"/>
        <v>674</v>
      </c>
      <c r="Y37" s="16">
        <f t="shared" si="25"/>
        <v>3671.7000000000007</v>
      </c>
      <c r="Z37" s="16">
        <f t="shared" si="25"/>
        <v>2048</v>
      </c>
      <c r="AA37" s="16">
        <f t="shared" si="25"/>
        <v>2722</v>
      </c>
      <c r="AB37" s="62">
        <f t="shared" si="25"/>
        <v>5719.6999999999989</v>
      </c>
      <c r="AC37" s="65">
        <f t="shared" si="25"/>
        <v>2112</v>
      </c>
      <c r="AD37" s="16">
        <f t="shared" si="25"/>
        <v>615</v>
      </c>
      <c r="AE37" s="16">
        <f t="shared" si="25"/>
        <v>4639</v>
      </c>
      <c r="AF37" s="16">
        <f t="shared" si="25"/>
        <v>562</v>
      </c>
      <c r="AG37" s="16">
        <f t="shared" si="25"/>
        <v>3289</v>
      </c>
      <c r="AH37" s="16">
        <f t="shared" si="25"/>
        <v>2740</v>
      </c>
      <c r="AI37" s="16">
        <f t="shared" si="25"/>
        <v>3302</v>
      </c>
      <c r="AJ37" s="62">
        <f t="shared" si="25"/>
        <v>6029</v>
      </c>
      <c r="AK37" s="65">
        <f t="shared" si="25"/>
        <v>2744</v>
      </c>
      <c r="AL37" s="16">
        <f t="shared" si="25"/>
        <v>759</v>
      </c>
      <c r="AM37" s="16">
        <f t="shared" si="25"/>
        <v>5735</v>
      </c>
      <c r="AN37" s="16">
        <f t="shared" si="25"/>
        <v>679</v>
      </c>
      <c r="AO37" s="16">
        <f t="shared" si="25"/>
        <v>4182</v>
      </c>
      <c r="AP37" s="16">
        <f t="shared" si="25"/>
        <v>2853</v>
      </c>
      <c r="AQ37" s="16">
        <f t="shared" si="25"/>
        <v>3532</v>
      </c>
      <c r="AR37" s="62">
        <f t="shared" si="25"/>
        <v>7035</v>
      </c>
      <c r="AS37" s="65">
        <f t="shared" si="25"/>
        <v>2770</v>
      </c>
      <c r="AT37" s="16">
        <f t="shared" si="25"/>
        <v>898</v>
      </c>
      <c r="AU37" s="16">
        <f t="shared" si="25"/>
        <v>3668</v>
      </c>
      <c r="AV37" s="16">
        <f t="shared" si="25"/>
        <v>1836</v>
      </c>
      <c r="AW37" s="16">
        <f t="shared" si="25"/>
        <v>5504</v>
      </c>
      <c r="AX37" s="16">
        <f t="shared" si="25"/>
        <v>-3508.0920000000006</v>
      </c>
      <c r="AY37" s="16">
        <f t="shared" si="25"/>
        <v>-1672.0920000000024</v>
      </c>
      <c r="AZ37" s="16">
        <f t="shared" si="25"/>
        <v>1995.907999999994</v>
      </c>
      <c r="BA37" s="65">
        <f t="shared" si="25"/>
        <v>-3683.4966000000027</v>
      </c>
      <c r="BB37" s="16">
        <f t="shared" si="25"/>
        <v>-3867.6714300000003</v>
      </c>
      <c r="BC37" s="16">
        <f t="shared" si="25"/>
        <v>-7551.1680299999998</v>
      </c>
      <c r="BD37" s="16">
        <f t="shared" si="25"/>
        <v>-4061.0550015000013</v>
      </c>
      <c r="BE37" s="16">
        <f t="shared" si="25"/>
        <v>-11612.223031500005</v>
      </c>
      <c r="BF37" s="16">
        <f t="shared" si="25"/>
        <v>-4264.1077515750021</v>
      </c>
      <c r="BG37" s="16">
        <f t="shared" si="25"/>
        <v>-8325.1627530750029</v>
      </c>
      <c r="BH37" s="62">
        <f t="shared" si="25"/>
        <v>-15876.330783075011</v>
      </c>
      <c r="BI37" s="65">
        <f t="shared" si="25"/>
        <v>-4477.3131391537499</v>
      </c>
      <c r="BJ37" s="16">
        <f t="shared" si="25"/>
        <v>-4701.1787961114387</v>
      </c>
      <c r="BK37" s="16">
        <f t="shared" si="25"/>
        <v>-9178.4919352651887</v>
      </c>
      <c r="BL37" s="16">
        <f t="shared" si="25"/>
        <v>-4936.2377359170114</v>
      </c>
      <c r="BM37" s="16">
        <f t="shared" si="25"/>
        <v>-14114.7296711822</v>
      </c>
      <c r="BN37" s="16">
        <f t="shared" si="25"/>
        <v>-5183.0496227128624</v>
      </c>
      <c r="BO37" s="16">
        <f t="shared" si="25"/>
        <v>-10119.287358629874</v>
      </c>
      <c r="BP37" s="62">
        <f t="shared" si="25"/>
        <v>-19297.779293895059</v>
      </c>
      <c r="BQ37" s="65">
        <f t="shared" ref="BQ37:DT37" si="26">BQ33-BQ35</f>
        <v>-5442.2021038485054</v>
      </c>
      <c r="BR37" s="16">
        <f t="shared" si="26"/>
        <v>-5714.3122090409288</v>
      </c>
      <c r="BS37" s="16">
        <f t="shared" si="26"/>
        <v>-11156.514312889438</v>
      </c>
      <c r="BT37" s="16">
        <f t="shared" si="26"/>
        <v>-6000.0278194929761</v>
      </c>
      <c r="BU37" s="16">
        <f t="shared" si="26"/>
        <v>-17156.542132382419</v>
      </c>
      <c r="BV37" s="16">
        <f t="shared" si="26"/>
        <v>-6300.0292104676273</v>
      </c>
      <c r="BW37" s="16">
        <f t="shared" si="26"/>
        <v>-12300.057029960606</v>
      </c>
      <c r="BX37" s="62">
        <f t="shared" si="26"/>
        <v>-23456.571342850035</v>
      </c>
      <c r="BY37" s="65">
        <f t="shared" si="26"/>
        <v>-6615.030670991011</v>
      </c>
      <c r="BZ37" s="16">
        <f t="shared" si="26"/>
        <v>-6945.782204540561</v>
      </c>
      <c r="CA37" s="16">
        <f t="shared" si="26"/>
        <v>-13560.812875531572</v>
      </c>
      <c r="CB37" s="16">
        <f t="shared" si="26"/>
        <v>-7293.0713147675897</v>
      </c>
      <c r="CC37" s="16">
        <f t="shared" si="26"/>
        <v>-20853.884190299163</v>
      </c>
      <c r="CD37" s="16">
        <f t="shared" si="26"/>
        <v>-7657.7248805059671</v>
      </c>
      <c r="CE37" s="16">
        <f t="shared" si="26"/>
        <v>-14950.796195273546</v>
      </c>
      <c r="CF37" s="62">
        <f t="shared" si="26"/>
        <v>-28511.60907080512</v>
      </c>
      <c r="CG37" s="65">
        <f t="shared" si="26"/>
        <v>-8040.6111245312668</v>
      </c>
      <c r="CH37" s="16">
        <f t="shared" si="26"/>
        <v>-8442.641680757828</v>
      </c>
      <c r="CI37" s="16">
        <f t="shared" si="26"/>
        <v>-16483.252805289099</v>
      </c>
      <c r="CJ37" s="16">
        <f t="shared" si="26"/>
        <v>-8864.7737647957238</v>
      </c>
      <c r="CK37" s="16">
        <f t="shared" si="26"/>
        <v>-25348.02657008481</v>
      </c>
      <c r="CL37" s="16">
        <f t="shared" si="26"/>
        <v>-9308.0124530355079</v>
      </c>
      <c r="CM37" s="16">
        <f t="shared" si="26"/>
        <v>-18172.786217831235</v>
      </c>
      <c r="CN37" s="62">
        <f t="shared" si="26"/>
        <v>-34656.039023120342</v>
      </c>
      <c r="CO37" s="65">
        <f t="shared" si="26"/>
        <v>-9773.4130756872819</v>
      </c>
      <c r="CP37" s="16">
        <f t="shared" si="26"/>
        <v>-10262.083729471653</v>
      </c>
      <c r="CQ37" s="16">
        <f t="shared" si="26"/>
        <v>-20035.496805158935</v>
      </c>
      <c r="CR37" s="16">
        <f t="shared" si="26"/>
        <v>-10775.187915945233</v>
      </c>
      <c r="CS37" s="16">
        <f t="shared" si="26"/>
        <v>-30810.684721104175</v>
      </c>
      <c r="CT37" s="16">
        <f t="shared" si="26"/>
        <v>-11313.947311742495</v>
      </c>
      <c r="CU37" s="16">
        <f t="shared" si="26"/>
        <v>-22089.13522768773</v>
      </c>
      <c r="CV37" s="62">
        <f t="shared" si="26"/>
        <v>-42124.632032846668</v>
      </c>
      <c r="CW37" s="65">
        <f t="shared" si="26"/>
        <v>-11879.644677329619</v>
      </c>
      <c r="CX37" s="16">
        <f t="shared" si="26"/>
        <v>-12473.626911196105</v>
      </c>
      <c r="CY37" s="16">
        <f t="shared" si="26"/>
        <v>-24353.271588525724</v>
      </c>
      <c r="CZ37" s="16">
        <f t="shared" si="26"/>
        <v>-13097.308256755905</v>
      </c>
      <c r="DA37" s="16">
        <f t="shared" si="26"/>
        <v>-37450.579845281645</v>
      </c>
      <c r="DB37" s="16">
        <f t="shared" si="26"/>
        <v>-13752.173669593702</v>
      </c>
      <c r="DC37" s="16">
        <f t="shared" si="26"/>
        <v>-26849.481926349628</v>
      </c>
      <c r="DD37" s="62">
        <f t="shared" si="26"/>
        <v>-51202.753514875352</v>
      </c>
      <c r="DE37" s="65">
        <f t="shared" si="26"/>
        <v>-14439.782353073388</v>
      </c>
      <c r="DF37" s="16">
        <f t="shared" si="26"/>
        <v>-15161.771470727057</v>
      </c>
      <c r="DG37" s="16">
        <f t="shared" si="26"/>
        <v>-29601.553823800437</v>
      </c>
      <c r="DH37" s="16">
        <f t="shared" si="26"/>
        <v>-15919.860044263412</v>
      </c>
      <c r="DI37" s="16">
        <f t="shared" si="26"/>
        <v>-45521.413868063872</v>
      </c>
      <c r="DJ37" s="16">
        <f t="shared" si="26"/>
        <v>-16715.853046476579</v>
      </c>
      <c r="DK37" s="16">
        <f t="shared" si="26"/>
        <v>-32635.713090739988</v>
      </c>
      <c r="DL37" s="62">
        <f t="shared" si="26"/>
        <v>-62237.266914540436</v>
      </c>
      <c r="DM37" s="65">
        <f t="shared" si="26"/>
        <v>-17551.64569880041</v>
      </c>
      <c r="DN37" s="16">
        <f t="shared" si="26"/>
        <v>-18429.227983740435</v>
      </c>
      <c r="DO37" s="16">
        <f t="shared" si="26"/>
        <v>-35980.873682540863</v>
      </c>
      <c r="DP37" s="16">
        <f t="shared" si="26"/>
        <v>-19350.68938292746</v>
      </c>
      <c r="DQ37" s="16">
        <f t="shared" si="26"/>
        <v>-55331.563065468334</v>
      </c>
      <c r="DR37" s="16">
        <f t="shared" si="26"/>
        <v>-20318.223852073828</v>
      </c>
      <c r="DS37" s="16">
        <f t="shared" si="26"/>
        <v>-39668.913235001281</v>
      </c>
      <c r="DT37" s="62">
        <f t="shared" si="26"/>
        <v>-75649.786917542122</v>
      </c>
    </row>
    <row r="38" spans="2:124" ht="14.4" x14ac:dyDescent="0.3">
      <c r="B38" s="41" t="s">
        <v>37</v>
      </c>
      <c r="C38" s="42" t="s">
        <v>58</v>
      </c>
      <c r="D38" s="42"/>
      <c r="E38" s="67">
        <f t="shared" ref="E38:BP38" si="27">IFERROR(E37/E13,"na")</f>
        <v>0.30718127174944632</v>
      </c>
      <c r="F38" s="12">
        <f t="shared" si="27"/>
        <v>0.20842714699260215</v>
      </c>
      <c r="G38" s="12">
        <f t="shared" si="27"/>
        <v>0.46309816229985451</v>
      </c>
      <c r="H38" s="12">
        <f t="shared" si="27"/>
        <v>0.26222548351590752</v>
      </c>
      <c r="I38" s="12">
        <f t="shared" si="27"/>
        <v>0.26679302742398536</v>
      </c>
      <c r="J38" s="12">
        <f t="shared" si="27"/>
        <v>0.35061826226206388</v>
      </c>
      <c r="K38" s="12">
        <f t="shared" si="27"/>
        <v>0.31645582441178571</v>
      </c>
      <c r="L38" s="63">
        <f t="shared" si="27"/>
        <v>0.29399411786764656</v>
      </c>
      <c r="M38" s="67">
        <f t="shared" si="27"/>
        <v>0.33107223610615261</v>
      </c>
      <c r="N38" s="12">
        <f t="shared" si="27"/>
        <v>0.18746253095269128</v>
      </c>
      <c r="O38" s="12">
        <f t="shared" si="27"/>
        <v>0.44990019138559045</v>
      </c>
      <c r="P38" s="12">
        <f t="shared" si="27"/>
        <v>0.20515859723260077</v>
      </c>
      <c r="Q38" s="12">
        <f t="shared" si="27"/>
        <v>0.25462700834589502</v>
      </c>
      <c r="R38" s="12">
        <f t="shared" si="27"/>
        <v>0.31317015223983247</v>
      </c>
      <c r="S38" s="12">
        <f t="shared" si="27"/>
        <v>0.27238853162364901</v>
      </c>
      <c r="T38" s="63">
        <f t="shared" si="27"/>
        <v>0.27335690318192957</v>
      </c>
      <c r="U38" s="67">
        <f t="shared" si="27"/>
        <v>0.34193983581147031</v>
      </c>
      <c r="V38" s="12">
        <f t="shared" si="27"/>
        <v>0.14324632686800015</v>
      </c>
      <c r="W38" s="12">
        <f t="shared" si="27"/>
        <v>0.42372339575397572</v>
      </c>
      <c r="X38" s="12">
        <f t="shared" si="27"/>
        <v>0.16186359269932757</v>
      </c>
      <c r="Y38" s="12">
        <f t="shared" si="27"/>
        <v>0.23801559674063133</v>
      </c>
      <c r="Z38" s="12">
        <f t="shared" si="27"/>
        <v>0.28723702664796635</v>
      </c>
      <c r="AA38" s="12">
        <f t="shared" si="27"/>
        <v>0.24101292721799186</v>
      </c>
      <c r="AB38" s="63">
        <f t="shared" si="27"/>
        <v>0.25357438941670396</v>
      </c>
      <c r="AC38" s="67">
        <f t="shared" si="27"/>
        <v>0.30081185016379436</v>
      </c>
      <c r="AD38" s="12">
        <f t="shared" si="27"/>
        <v>0.13980450102295977</v>
      </c>
      <c r="AE38" s="12">
        <f t="shared" si="27"/>
        <v>0.40621716287215409</v>
      </c>
      <c r="AF38" s="12">
        <f t="shared" si="27"/>
        <v>0.13938492063492064</v>
      </c>
      <c r="AG38" s="12">
        <f t="shared" si="27"/>
        <v>0.2128527051514367</v>
      </c>
      <c r="AH38" s="12">
        <f t="shared" si="27"/>
        <v>0.35011500127779199</v>
      </c>
      <c r="AI38" s="12">
        <f t="shared" si="27"/>
        <v>0.2784617979423174</v>
      </c>
      <c r="AJ38" s="63">
        <f t="shared" si="27"/>
        <v>0.25899991408196582</v>
      </c>
      <c r="AK38" s="67">
        <f t="shared" si="27"/>
        <v>0.3262782401902497</v>
      </c>
      <c r="AL38" s="12">
        <f t="shared" si="27"/>
        <v>0.15467699205217036</v>
      </c>
      <c r="AM38" s="12">
        <f t="shared" si="27"/>
        <v>0.43065254937298192</v>
      </c>
      <c r="AN38" s="12">
        <f t="shared" si="27"/>
        <v>0.14700151547954102</v>
      </c>
      <c r="AO38" s="12">
        <f t="shared" si="27"/>
        <v>0.23316235504014274</v>
      </c>
      <c r="AP38" s="12">
        <f t="shared" si="27"/>
        <v>0.31245208629941956</v>
      </c>
      <c r="AQ38" s="12">
        <f t="shared" si="27"/>
        <v>0.25687272727272725</v>
      </c>
      <c r="AR38" s="63">
        <f t="shared" si="27"/>
        <v>0.2599105922340858</v>
      </c>
      <c r="AS38" s="67">
        <f t="shared" si="27"/>
        <v>0.32175630154489487</v>
      </c>
      <c r="AT38" s="12">
        <f t="shared" si="27"/>
        <v>0.13804765564950039</v>
      </c>
      <c r="AU38" s="12">
        <f t="shared" si="27"/>
        <v>0.24268889771073177</v>
      </c>
      <c r="AV38" s="12">
        <f t="shared" si="27"/>
        <v>0.1902787853663592</v>
      </c>
      <c r="AW38" s="12">
        <f t="shared" si="27"/>
        <v>0.22226709203246781</v>
      </c>
      <c r="AX38" s="12">
        <f t="shared" si="27"/>
        <v>-0.34625764327909631</v>
      </c>
      <c r="AY38" s="12">
        <f t="shared" si="27"/>
        <v>-8.4532556134971765E-2</v>
      </c>
      <c r="AZ38" s="12">
        <f t="shared" si="27"/>
        <v>5.7198437000726306E-2</v>
      </c>
      <c r="BA38" s="67">
        <f t="shared" si="27"/>
        <v>-0.34625764327909653</v>
      </c>
      <c r="BB38" s="12">
        <f t="shared" si="27"/>
        <v>-0.34625764327909625</v>
      </c>
      <c r="BC38" s="12">
        <f t="shared" si="27"/>
        <v>-0.34625764327909625</v>
      </c>
      <c r="BD38" s="12">
        <f t="shared" si="27"/>
        <v>-0.34625764327909636</v>
      </c>
      <c r="BE38" s="12">
        <f t="shared" si="27"/>
        <v>-0.34625764327909642</v>
      </c>
      <c r="BF38" s="12">
        <f t="shared" si="27"/>
        <v>-0.34625764327909636</v>
      </c>
      <c r="BG38" s="12">
        <f t="shared" si="27"/>
        <v>-0.34625764327909636</v>
      </c>
      <c r="BH38" s="63">
        <f t="shared" si="27"/>
        <v>-0.34625764327909647</v>
      </c>
      <c r="BI38" s="67">
        <f t="shared" si="27"/>
        <v>-0.34625764327909614</v>
      </c>
      <c r="BJ38" s="12">
        <f t="shared" si="27"/>
        <v>-0.34625764327909625</v>
      </c>
      <c r="BK38" s="12">
        <f t="shared" si="27"/>
        <v>-0.34625764327909619</v>
      </c>
      <c r="BL38" s="12">
        <f t="shared" si="27"/>
        <v>-0.34625764327909631</v>
      </c>
      <c r="BM38" s="12">
        <f t="shared" si="27"/>
        <v>-0.34625764327909625</v>
      </c>
      <c r="BN38" s="12">
        <f t="shared" si="27"/>
        <v>-0.34625764327909631</v>
      </c>
      <c r="BO38" s="12">
        <f t="shared" si="27"/>
        <v>-0.34625764327909631</v>
      </c>
      <c r="BP38" s="63">
        <f t="shared" si="27"/>
        <v>-0.34625764327909619</v>
      </c>
      <c r="BQ38" s="67">
        <f t="shared" ref="BQ38:DT38" si="28">IFERROR(BQ37/BQ13,"na")</f>
        <v>-0.34625764327909631</v>
      </c>
      <c r="BR38" s="12">
        <f t="shared" si="28"/>
        <v>-0.34625764327909619</v>
      </c>
      <c r="BS38" s="12">
        <f t="shared" si="28"/>
        <v>-0.34625764327909636</v>
      </c>
      <c r="BT38" s="12">
        <f t="shared" si="28"/>
        <v>-0.34625764327909619</v>
      </c>
      <c r="BU38" s="12">
        <f t="shared" si="28"/>
        <v>-0.34625764327909642</v>
      </c>
      <c r="BV38" s="12">
        <f t="shared" si="28"/>
        <v>-0.34625764327909631</v>
      </c>
      <c r="BW38" s="12">
        <f t="shared" si="28"/>
        <v>-0.34625764327909636</v>
      </c>
      <c r="BX38" s="63">
        <f t="shared" si="28"/>
        <v>-0.34625764327909625</v>
      </c>
      <c r="BY38" s="67">
        <f t="shared" si="28"/>
        <v>-0.34625764327909642</v>
      </c>
      <c r="BZ38" s="12">
        <f t="shared" si="28"/>
        <v>-0.34625764327909636</v>
      </c>
      <c r="CA38" s="12">
        <f t="shared" si="28"/>
        <v>-0.34625764327909642</v>
      </c>
      <c r="CB38" s="12">
        <f t="shared" si="28"/>
        <v>-0.34625764327909636</v>
      </c>
      <c r="CC38" s="12">
        <f t="shared" si="28"/>
        <v>-0.34625764327909642</v>
      </c>
      <c r="CD38" s="12">
        <f t="shared" si="28"/>
        <v>-0.34625764327909625</v>
      </c>
      <c r="CE38" s="12">
        <f t="shared" si="28"/>
        <v>-0.34625764327909603</v>
      </c>
      <c r="CF38" s="63">
        <f t="shared" si="28"/>
        <v>-0.34625764327909625</v>
      </c>
      <c r="CG38" s="67">
        <f t="shared" si="28"/>
        <v>-0.34625764327909631</v>
      </c>
      <c r="CH38" s="12">
        <f t="shared" si="28"/>
        <v>-0.34625764327909619</v>
      </c>
      <c r="CI38" s="12">
        <f t="shared" si="28"/>
        <v>-0.34625764327909636</v>
      </c>
      <c r="CJ38" s="12">
        <f t="shared" si="28"/>
        <v>-0.34625764327909636</v>
      </c>
      <c r="CK38" s="12">
        <f t="shared" si="28"/>
        <v>-0.34625764327909619</v>
      </c>
      <c r="CL38" s="12">
        <f t="shared" si="28"/>
        <v>-0.34625764327909625</v>
      </c>
      <c r="CM38" s="12">
        <f t="shared" si="28"/>
        <v>-0.34625764327909636</v>
      </c>
      <c r="CN38" s="63">
        <f t="shared" si="28"/>
        <v>-0.34625764327909642</v>
      </c>
      <c r="CO38" s="67">
        <f t="shared" si="28"/>
        <v>-0.34625764327909619</v>
      </c>
      <c r="CP38" s="12">
        <f t="shared" si="28"/>
        <v>-0.34625764327909642</v>
      </c>
      <c r="CQ38" s="12">
        <f t="shared" si="28"/>
        <v>-0.34625764327909631</v>
      </c>
      <c r="CR38" s="12">
        <f t="shared" si="28"/>
        <v>-0.34625764327909631</v>
      </c>
      <c r="CS38" s="12">
        <f t="shared" si="28"/>
        <v>-0.34625764327909642</v>
      </c>
      <c r="CT38" s="12">
        <f t="shared" si="28"/>
        <v>-0.34625764327909631</v>
      </c>
      <c r="CU38" s="12">
        <f t="shared" si="28"/>
        <v>-0.34625764327909631</v>
      </c>
      <c r="CV38" s="63">
        <f t="shared" si="28"/>
        <v>-0.34625764327909636</v>
      </c>
      <c r="CW38" s="67">
        <f t="shared" si="28"/>
        <v>-0.34625764327909625</v>
      </c>
      <c r="CX38" s="12">
        <f t="shared" si="28"/>
        <v>-0.34625764327909636</v>
      </c>
      <c r="CY38" s="12">
        <f t="shared" si="28"/>
        <v>-0.34625764327909631</v>
      </c>
      <c r="CZ38" s="12">
        <f t="shared" si="28"/>
        <v>-0.34625764327909619</v>
      </c>
      <c r="DA38" s="12">
        <f t="shared" si="28"/>
        <v>-0.34625764327909642</v>
      </c>
      <c r="DB38" s="12">
        <f t="shared" si="28"/>
        <v>-0.34625764327909625</v>
      </c>
      <c r="DC38" s="12">
        <f t="shared" si="28"/>
        <v>-0.34625764327909653</v>
      </c>
      <c r="DD38" s="63">
        <f t="shared" si="28"/>
        <v>-0.34625764327909642</v>
      </c>
      <c r="DE38" s="67">
        <f t="shared" si="28"/>
        <v>-0.34625764327909631</v>
      </c>
      <c r="DF38" s="12">
        <f t="shared" si="28"/>
        <v>-0.34625764327909631</v>
      </c>
      <c r="DG38" s="12">
        <f t="shared" si="28"/>
        <v>-0.34625764327909619</v>
      </c>
      <c r="DH38" s="12">
        <f t="shared" si="28"/>
        <v>-0.34625764327909631</v>
      </c>
      <c r="DI38" s="12">
        <f t="shared" si="28"/>
        <v>-0.34625764327909642</v>
      </c>
      <c r="DJ38" s="12">
        <f t="shared" si="28"/>
        <v>-0.34625764327909619</v>
      </c>
      <c r="DK38" s="12">
        <f t="shared" si="28"/>
        <v>-0.34625764327909619</v>
      </c>
      <c r="DL38" s="63">
        <f t="shared" si="28"/>
        <v>-0.34625764327909631</v>
      </c>
      <c r="DM38" s="67">
        <f t="shared" si="28"/>
        <v>-0.34625764327909625</v>
      </c>
      <c r="DN38" s="12">
        <f t="shared" si="28"/>
        <v>-0.34625764327909631</v>
      </c>
      <c r="DO38" s="12">
        <f t="shared" si="28"/>
        <v>-0.34625764327909647</v>
      </c>
      <c r="DP38" s="12">
        <f t="shared" si="28"/>
        <v>-0.34625764327909636</v>
      </c>
      <c r="DQ38" s="12">
        <f t="shared" si="28"/>
        <v>-0.34625764327909653</v>
      </c>
      <c r="DR38" s="12">
        <f t="shared" si="28"/>
        <v>-0.34625764327909631</v>
      </c>
      <c r="DS38" s="12">
        <f t="shared" si="28"/>
        <v>-0.34625764327909625</v>
      </c>
      <c r="DT38" s="63">
        <f t="shared" si="28"/>
        <v>-0.34625764327909625</v>
      </c>
    </row>
    <row r="39" spans="2:124" s="15" customFormat="1" x14ac:dyDescent="0.25">
      <c r="B39" s="22" t="s">
        <v>38</v>
      </c>
      <c r="C39" s="15" t="s">
        <v>57</v>
      </c>
      <c r="E39" s="66">
        <v>346</v>
      </c>
      <c r="F39" s="15">
        <v>308.3</v>
      </c>
      <c r="G39" s="15">
        <f>E39+F39</f>
        <v>654.29999999999995</v>
      </c>
      <c r="H39" s="15">
        <v>98.7</v>
      </c>
      <c r="I39" s="15">
        <f>E39+F39+H39</f>
        <v>753</v>
      </c>
      <c r="J39" s="15">
        <v>85</v>
      </c>
      <c r="K39" s="15">
        <f>H39+J39</f>
        <v>183.7</v>
      </c>
      <c r="L39" s="58">
        <f>E39+F39+H39+J39</f>
        <v>838</v>
      </c>
      <c r="M39" s="66">
        <v>64.2</v>
      </c>
      <c r="N39" s="15">
        <v>66.900000000000006</v>
      </c>
      <c r="O39" s="15">
        <f>M39+N39</f>
        <v>131.10000000000002</v>
      </c>
      <c r="P39" s="15">
        <v>64.2</v>
      </c>
      <c r="Q39" s="15">
        <f>M39+N39+P39</f>
        <v>195.3</v>
      </c>
      <c r="R39" s="15">
        <v>133.59800000000001</v>
      </c>
      <c r="S39" s="15">
        <f>P39+R39</f>
        <v>197.798</v>
      </c>
      <c r="T39" s="58">
        <f>M39+N39+P39+R39</f>
        <v>328.89800000000002</v>
      </c>
      <c r="U39" s="66">
        <v>41.4</v>
      </c>
      <c r="V39" s="15">
        <v>29.4</v>
      </c>
      <c r="W39" s="15">
        <f>U39+V39</f>
        <v>70.8</v>
      </c>
      <c r="X39" s="15">
        <v>38</v>
      </c>
      <c r="Y39" s="15">
        <f>U39+V39+X39</f>
        <v>108.8</v>
      </c>
      <c r="Z39" s="15">
        <v>52</v>
      </c>
      <c r="AA39" s="15">
        <f>X39+Z39</f>
        <v>90</v>
      </c>
      <c r="AB39" s="58">
        <f>U39+V39+X39+Z39</f>
        <v>160.80000000000001</v>
      </c>
      <c r="AC39" s="66">
        <v>51</v>
      </c>
      <c r="AD39" s="15">
        <v>65</v>
      </c>
      <c r="AE39" s="15">
        <f>AC39+AD39</f>
        <v>116</v>
      </c>
      <c r="AF39" s="15">
        <v>63</v>
      </c>
      <c r="AG39" s="15">
        <f>AC39+AD39+AF39</f>
        <v>179</v>
      </c>
      <c r="AH39" s="15">
        <v>61</v>
      </c>
      <c r="AI39" s="15">
        <f>AF39+AH39</f>
        <v>124</v>
      </c>
      <c r="AJ39" s="58">
        <f>AC39+AD39+AF39+AH39</f>
        <v>240</v>
      </c>
      <c r="AK39" s="66">
        <v>36</v>
      </c>
      <c r="AL39" s="15">
        <v>9</v>
      </c>
      <c r="AM39" s="15">
        <f>AK39+AL39</f>
        <v>45</v>
      </c>
      <c r="AN39" s="15">
        <v>33</v>
      </c>
      <c r="AO39" s="15">
        <f>AK39+AL39+AN39</f>
        <v>78</v>
      </c>
      <c r="AP39" s="15">
        <v>42</v>
      </c>
      <c r="AQ39" s="15">
        <f>AN39+AP39</f>
        <v>75</v>
      </c>
      <c r="AR39" s="58">
        <f>AK39+AL39+AN39+AP39</f>
        <v>120</v>
      </c>
      <c r="AS39" s="66">
        <v>25</v>
      </c>
      <c r="AT39" s="15">
        <v>157</v>
      </c>
      <c r="AU39" s="15">
        <f>AS39+AT39</f>
        <v>182</v>
      </c>
      <c r="AV39" s="15">
        <v>412</v>
      </c>
      <c r="AW39" s="15">
        <f>AS39+AT39+AV39</f>
        <v>594</v>
      </c>
      <c r="AY39" s="15">
        <f>AV39+AX39</f>
        <v>412</v>
      </c>
      <c r="AZ39" s="15">
        <f>AS39+AT39+AV39+AX39</f>
        <v>594</v>
      </c>
      <c r="BA39" s="66"/>
      <c r="BC39" s="15">
        <f>BA39+BB39</f>
        <v>0</v>
      </c>
      <c r="BE39" s="15">
        <f>BA39+BB39+BD39</f>
        <v>0</v>
      </c>
      <c r="BG39" s="15">
        <f>BD39+BF39</f>
        <v>0</v>
      </c>
      <c r="BH39" s="58">
        <f>BA39+BB39+BD39+BF39</f>
        <v>0</v>
      </c>
      <c r="BI39" s="66"/>
      <c r="BK39" s="15">
        <f>BI39+BJ39</f>
        <v>0</v>
      </c>
      <c r="BM39" s="15">
        <f>BI39+BJ39+BL39</f>
        <v>0</v>
      </c>
      <c r="BO39" s="15">
        <f>BL39+BN39</f>
        <v>0</v>
      </c>
      <c r="BP39" s="58">
        <f>BI39+BJ39+BL39+BN39</f>
        <v>0</v>
      </c>
      <c r="BQ39" s="66"/>
      <c r="BS39" s="15">
        <f>BQ39+BR39</f>
        <v>0</v>
      </c>
      <c r="BU39" s="15">
        <f>BQ39+BR39+BT39</f>
        <v>0</v>
      </c>
      <c r="BW39" s="15">
        <f>BT39+BV39</f>
        <v>0</v>
      </c>
      <c r="BX39" s="58">
        <f>BQ39+BR39+BT39+BV39</f>
        <v>0</v>
      </c>
      <c r="BY39" s="66"/>
      <c r="CA39" s="15">
        <f>BY39+BZ39</f>
        <v>0</v>
      </c>
      <c r="CC39" s="15">
        <f>BY39+BZ39+CB39</f>
        <v>0</v>
      </c>
      <c r="CE39" s="15">
        <f>CB39+CD39</f>
        <v>0</v>
      </c>
      <c r="CF39" s="58">
        <f>BY39+BZ39+CB39+CD39</f>
        <v>0</v>
      </c>
      <c r="CG39" s="66"/>
      <c r="CI39" s="15">
        <f>CG39+CH39</f>
        <v>0</v>
      </c>
      <c r="CK39" s="15">
        <f>CG39+CH39+CJ39</f>
        <v>0</v>
      </c>
      <c r="CM39" s="15">
        <f>CJ39+CL39</f>
        <v>0</v>
      </c>
      <c r="CN39" s="58">
        <f>CG39+CH39+CJ39+CL39</f>
        <v>0</v>
      </c>
      <c r="CO39" s="66"/>
      <c r="CQ39" s="15">
        <f>CO39+CP39</f>
        <v>0</v>
      </c>
      <c r="CS39" s="15">
        <f>CO39+CP39+CR39</f>
        <v>0</v>
      </c>
      <c r="CU39" s="15">
        <f>CR39+CT39</f>
        <v>0</v>
      </c>
      <c r="CV39" s="58">
        <f>CO39+CP39+CR39+CT39</f>
        <v>0</v>
      </c>
      <c r="CW39" s="66"/>
      <c r="CY39" s="15">
        <f>CW39+CX39</f>
        <v>0</v>
      </c>
      <c r="DA39" s="15">
        <f>CW39+CX39+CZ39</f>
        <v>0</v>
      </c>
      <c r="DC39" s="15">
        <f>CZ39+DB39</f>
        <v>0</v>
      </c>
      <c r="DD39" s="58">
        <f>CW39+CX39+CZ39+DB39</f>
        <v>0</v>
      </c>
      <c r="DE39" s="66"/>
      <c r="DG39" s="15">
        <f>DE39+DF39</f>
        <v>0</v>
      </c>
      <c r="DI39" s="15">
        <f>DE39+DF39+DH39</f>
        <v>0</v>
      </c>
      <c r="DK39" s="15">
        <f>DH39+DJ39</f>
        <v>0</v>
      </c>
      <c r="DL39" s="58">
        <f>DE39+DF39+DH39+DJ39</f>
        <v>0</v>
      </c>
      <c r="DM39" s="66"/>
      <c r="DO39" s="15">
        <f>DM39+DN39</f>
        <v>0</v>
      </c>
      <c r="DQ39" s="15">
        <f>DM39+DN39+DP39</f>
        <v>0</v>
      </c>
      <c r="DS39" s="15">
        <f>DP39+DR39</f>
        <v>0</v>
      </c>
      <c r="DT39" s="58">
        <f>DM39+DN39+DP39+DR39</f>
        <v>0</v>
      </c>
    </row>
    <row r="40" spans="2:124" ht="14.4" x14ac:dyDescent="0.25">
      <c r="B40" s="6" t="s">
        <v>39</v>
      </c>
      <c r="E40" s="49"/>
      <c r="L40" s="50"/>
      <c r="M40" s="49"/>
      <c r="T40" s="50"/>
      <c r="U40" s="49"/>
      <c r="AB40" s="50"/>
      <c r="AC40" s="49"/>
      <c r="AJ40" s="50"/>
      <c r="AK40" s="49"/>
      <c r="AR40" s="50"/>
      <c r="AS40" s="49"/>
      <c r="BA40" s="49"/>
      <c r="BH40" s="50"/>
      <c r="BI40" s="49"/>
      <c r="BP40" s="50"/>
      <c r="BQ40" s="49"/>
      <c r="BX40" s="50"/>
      <c r="BY40" s="49"/>
      <c r="CF40" s="50"/>
      <c r="CG40" s="49"/>
      <c r="CN40" s="50"/>
      <c r="CO40" s="49"/>
      <c r="CV40" s="50"/>
      <c r="CW40" s="49"/>
      <c r="DD40" s="50"/>
      <c r="DE40" s="49"/>
      <c r="DL40" s="50"/>
      <c r="DM40" s="49"/>
      <c r="DT40" s="50"/>
    </row>
    <row r="41" spans="2:124" s="15" customFormat="1" x14ac:dyDescent="0.25">
      <c r="B41" s="22" t="s">
        <v>40</v>
      </c>
      <c r="C41" s="15" t="s">
        <v>57</v>
      </c>
      <c r="E41" s="66">
        <v>18.2</v>
      </c>
      <c r="F41" s="15">
        <v>28.1</v>
      </c>
      <c r="G41" s="15">
        <f>E41+F41</f>
        <v>46.3</v>
      </c>
      <c r="H41" s="15">
        <v>25.2</v>
      </c>
      <c r="I41" s="15">
        <f>E41+F41+H41</f>
        <v>71.5</v>
      </c>
      <c r="J41" s="15">
        <v>17.899999999999999</v>
      </c>
      <c r="K41" s="15">
        <f>H41+J41</f>
        <v>43.099999999999994</v>
      </c>
      <c r="L41" s="58">
        <f>E41+F41+H41+J41</f>
        <v>89.4</v>
      </c>
      <c r="M41" s="66">
        <v>23.9</v>
      </c>
      <c r="N41" s="15">
        <v>33.6</v>
      </c>
      <c r="O41" s="15">
        <f>M41+N41</f>
        <v>57.5</v>
      </c>
      <c r="P41" s="15">
        <v>26.9</v>
      </c>
      <c r="Q41" s="15">
        <f>M41+N41+P41</f>
        <v>84.4</v>
      </c>
      <c r="R41" s="15">
        <v>19.600000000000001</v>
      </c>
      <c r="S41" s="15">
        <f>P41+R41</f>
        <v>46.5</v>
      </c>
      <c r="T41" s="58">
        <f>M41+N41+P41+R41</f>
        <v>104</v>
      </c>
      <c r="U41" s="66">
        <v>19.5</v>
      </c>
      <c r="V41" s="15">
        <v>13.5</v>
      </c>
      <c r="W41" s="15">
        <f>U41+V41</f>
        <v>33</v>
      </c>
      <c r="X41" s="15">
        <v>8</v>
      </c>
      <c r="Y41" s="15">
        <f>U41+V41+X41</f>
        <v>41</v>
      </c>
      <c r="Z41" s="15">
        <v>7</v>
      </c>
      <c r="AA41" s="15">
        <f>X41+Z41</f>
        <v>15</v>
      </c>
      <c r="AB41" s="58">
        <f>U41+V41+X41+Z41</f>
        <v>48</v>
      </c>
      <c r="AC41" s="66">
        <v>24</v>
      </c>
      <c r="AD41" s="15">
        <v>41</v>
      </c>
      <c r="AE41" s="15">
        <f>AC41+AD41</f>
        <v>65</v>
      </c>
      <c r="AF41" s="15">
        <v>34</v>
      </c>
      <c r="AG41" s="15">
        <f>AC41+AD41+AF41</f>
        <v>99</v>
      </c>
      <c r="AH41" s="15">
        <v>40</v>
      </c>
      <c r="AI41" s="15">
        <f>AF41+AH41</f>
        <v>74</v>
      </c>
      <c r="AJ41" s="58">
        <f>AC41+AD41+AF41+AH41</f>
        <v>139</v>
      </c>
      <c r="AK41" s="66">
        <v>50</v>
      </c>
      <c r="AL41" s="15">
        <v>22</v>
      </c>
      <c r="AM41" s="15">
        <f>AK41+AL41</f>
        <v>72</v>
      </c>
      <c r="AN41" s="15">
        <v>38</v>
      </c>
      <c r="AO41" s="15">
        <f>AK41+AL41+AN41</f>
        <v>110</v>
      </c>
      <c r="AP41" s="15">
        <v>8</v>
      </c>
      <c r="AQ41" s="15">
        <f>AN41+AP41</f>
        <v>46</v>
      </c>
      <c r="AR41" s="58">
        <f>AK41+AL41+AN41+AP41</f>
        <v>118</v>
      </c>
      <c r="AS41" s="66">
        <v>30</v>
      </c>
      <c r="AT41" s="15">
        <v>14</v>
      </c>
      <c r="AU41" s="15">
        <f>AS41+AT41</f>
        <v>44</v>
      </c>
      <c r="AV41" s="15">
        <v>8</v>
      </c>
      <c r="AW41" s="15">
        <f>AS41+AT41+AV41</f>
        <v>52</v>
      </c>
      <c r="AY41" s="15">
        <f>AV41+AX41</f>
        <v>8</v>
      </c>
      <c r="AZ41" s="15">
        <f>AS41+AT41+AV41+AX41</f>
        <v>52</v>
      </c>
      <c r="BA41" s="66"/>
      <c r="BC41" s="15">
        <f>BA41+BB41</f>
        <v>0</v>
      </c>
      <c r="BE41" s="15">
        <f>BA41+BB41+BD41</f>
        <v>0</v>
      </c>
      <c r="BG41" s="15">
        <f>BD41+BF41</f>
        <v>0</v>
      </c>
      <c r="BH41" s="58">
        <f>BA41+BB41+BD41+BF41</f>
        <v>0</v>
      </c>
      <c r="BI41" s="66"/>
      <c r="BK41" s="15">
        <f>BI41+BJ41</f>
        <v>0</v>
      </c>
      <c r="BM41" s="15">
        <f>BI41+BJ41+BL41</f>
        <v>0</v>
      </c>
      <c r="BO41" s="15">
        <f>BL41+BN41</f>
        <v>0</v>
      </c>
      <c r="BP41" s="58">
        <f>BI41+BJ41+BL41+BN41</f>
        <v>0</v>
      </c>
      <c r="BQ41" s="66"/>
      <c r="BS41" s="15">
        <f>BQ41+BR41</f>
        <v>0</v>
      </c>
      <c r="BU41" s="15">
        <f>BQ41+BR41+BT41</f>
        <v>0</v>
      </c>
      <c r="BW41" s="15">
        <f>BT41+BV41</f>
        <v>0</v>
      </c>
      <c r="BX41" s="58">
        <f>BQ41+BR41+BT41+BV41</f>
        <v>0</v>
      </c>
      <c r="BY41" s="66"/>
      <c r="CA41" s="15">
        <f>BY41+BZ41</f>
        <v>0</v>
      </c>
      <c r="CC41" s="15">
        <f>BY41+BZ41+CB41</f>
        <v>0</v>
      </c>
      <c r="CE41" s="15">
        <f>CB41+CD41</f>
        <v>0</v>
      </c>
      <c r="CF41" s="58">
        <f>BY41+BZ41+CB41+CD41</f>
        <v>0</v>
      </c>
      <c r="CG41" s="66"/>
      <c r="CI41" s="15">
        <f>CG41+CH41</f>
        <v>0</v>
      </c>
      <c r="CK41" s="15">
        <f>CG41+CH41+CJ41</f>
        <v>0</v>
      </c>
      <c r="CM41" s="15">
        <f>CJ41+CL41</f>
        <v>0</v>
      </c>
      <c r="CN41" s="58">
        <f>CG41+CH41+CJ41+CL41</f>
        <v>0</v>
      </c>
      <c r="CO41" s="66"/>
      <c r="CQ41" s="15">
        <f>CO41+CP41</f>
        <v>0</v>
      </c>
      <c r="CS41" s="15">
        <f>CO41+CP41+CR41</f>
        <v>0</v>
      </c>
      <c r="CU41" s="15">
        <f>CR41+CT41</f>
        <v>0</v>
      </c>
      <c r="CV41" s="58">
        <f>CO41+CP41+CR41+CT41</f>
        <v>0</v>
      </c>
      <c r="CW41" s="66"/>
      <c r="CY41" s="15">
        <f>CW41+CX41</f>
        <v>0</v>
      </c>
      <c r="DA41" s="15">
        <f>CW41+CX41+CZ41</f>
        <v>0</v>
      </c>
      <c r="DC41" s="15">
        <f>CZ41+DB41</f>
        <v>0</v>
      </c>
      <c r="DD41" s="58">
        <f>CW41+CX41+CZ41+DB41</f>
        <v>0</v>
      </c>
      <c r="DE41" s="66"/>
      <c r="DG41" s="15">
        <f>DE41+DF41</f>
        <v>0</v>
      </c>
      <c r="DI41" s="15">
        <f>DE41+DF41+DH41</f>
        <v>0</v>
      </c>
      <c r="DK41" s="15">
        <f>DH41+DJ41</f>
        <v>0</v>
      </c>
      <c r="DL41" s="58">
        <f>DE41+DF41+DH41+DJ41</f>
        <v>0</v>
      </c>
      <c r="DM41" s="66"/>
      <c r="DO41" s="15">
        <f>DM41+DN41</f>
        <v>0</v>
      </c>
      <c r="DQ41" s="15">
        <f>DM41+DN41+DP41</f>
        <v>0</v>
      </c>
      <c r="DS41" s="15">
        <f>DP41+DR41</f>
        <v>0</v>
      </c>
      <c r="DT41" s="58">
        <f>DM41+DN41+DP41+DR41</f>
        <v>0</v>
      </c>
    </row>
    <row r="42" spans="2:124" ht="14.4" x14ac:dyDescent="0.25">
      <c r="B42" s="6" t="s">
        <v>39</v>
      </c>
      <c r="E42" s="49"/>
      <c r="L42" s="50"/>
      <c r="M42" s="49"/>
      <c r="T42" s="50"/>
      <c r="U42" s="49"/>
      <c r="AB42" s="50"/>
      <c r="AC42" s="49"/>
      <c r="AJ42" s="50"/>
      <c r="AK42" s="49"/>
      <c r="AR42" s="50"/>
      <c r="AS42" s="49"/>
      <c r="BA42" s="49"/>
      <c r="BH42" s="50"/>
      <c r="BI42" s="49"/>
      <c r="BP42" s="50"/>
      <c r="BQ42" s="49"/>
      <c r="BX42" s="50"/>
      <c r="BY42" s="49"/>
      <c r="CF42" s="50"/>
      <c r="CG42" s="49"/>
      <c r="CN42" s="50"/>
      <c r="CO42" s="49"/>
      <c r="CV42" s="50"/>
      <c r="CW42" s="49"/>
      <c r="DD42" s="50"/>
      <c r="DE42" s="49"/>
      <c r="DL42" s="50"/>
      <c r="DM42" s="49"/>
      <c r="DT42" s="50"/>
    </row>
    <row r="43" spans="2:124" x14ac:dyDescent="0.25">
      <c r="B43" s="22" t="s">
        <v>42</v>
      </c>
      <c r="E43" s="49">
        <v>0</v>
      </c>
      <c r="F43" s="10">
        <v>0</v>
      </c>
      <c r="G43" s="10">
        <f>E43+F43</f>
        <v>0</v>
      </c>
      <c r="H43" s="10">
        <v>0</v>
      </c>
      <c r="I43" s="10">
        <f>E43+F43+H43</f>
        <v>0</v>
      </c>
      <c r="J43" s="10">
        <v>0</v>
      </c>
      <c r="K43" s="10">
        <f>H43+J43</f>
        <v>0</v>
      </c>
      <c r="L43" s="50">
        <f>E43+F43+H43+J43</f>
        <v>0</v>
      </c>
      <c r="M43" s="49">
        <v>0</v>
      </c>
      <c r="N43" s="10">
        <v>0</v>
      </c>
      <c r="O43" s="10">
        <f>M43+N43</f>
        <v>0</v>
      </c>
      <c r="P43" s="10">
        <v>0</v>
      </c>
      <c r="Q43" s="10">
        <f>M43+N43+P43</f>
        <v>0</v>
      </c>
      <c r="R43" s="10">
        <v>0</v>
      </c>
      <c r="S43" s="10">
        <f>P43+R43</f>
        <v>0</v>
      </c>
      <c r="T43" s="50">
        <f>M43+N43+P43+R43</f>
        <v>0</v>
      </c>
      <c r="U43" s="49">
        <v>0</v>
      </c>
      <c r="V43" s="10">
        <v>0</v>
      </c>
      <c r="W43" s="10">
        <f>U43+V43</f>
        <v>0</v>
      </c>
      <c r="X43" s="10">
        <v>0</v>
      </c>
      <c r="Y43" s="10">
        <f>U43+V43+X43</f>
        <v>0</v>
      </c>
      <c r="Z43" s="10">
        <v>0</v>
      </c>
      <c r="AA43" s="10">
        <f>X43+Z43</f>
        <v>0</v>
      </c>
      <c r="AB43" s="50">
        <f>U43+V43+X43+Z43</f>
        <v>0</v>
      </c>
      <c r="AC43" s="49">
        <v>0</v>
      </c>
      <c r="AD43" s="10">
        <v>0</v>
      </c>
      <c r="AE43" s="10">
        <f>AC43+AD43</f>
        <v>0</v>
      </c>
      <c r="AF43" s="10">
        <v>0</v>
      </c>
      <c r="AG43" s="10">
        <f>AC43+AD43+AF43</f>
        <v>0</v>
      </c>
      <c r="AH43" s="10">
        <v>0</v>
      </c>
      <c r="AI43" s="10">
        <f>AF43+AH43</f>
        <v>0</v>
      </c>
      <c r="AJ43" s="50">
        <f>AC43+AD43+AF43+AH43</f>
        <v>0</v>
      </c>
      <c r="AK43" s="49">
        <v>0</v>
      </c>
      <c r="AL43" s="10">
        <v>0</v>
      </c>
      <c r="AM43" s="10">
        <f>AK43+AL43</f>
        <v>0</v>
      </c>
      <c r="AN43" s="10">
        <v>0</v>
      </c>
      <c r="AO43" s="10">
        <f>AK43+AL43+AN43</f>
        <v>0</v>
      </c>
      <c r="AP43" s="10">
        <v>0</v>
      </c>
      <c r="AQ43" s="10">
        <f>AN43+AP43</f>
        <v>0</v>
      </c>
      <c r="AR43" s="50">
        <f>AK43+AL43+AN43+AP43</f>
        <v>0</v>
      </c>
      <c r="AS43" s="49">
        <v>0</v>
      </c>
      <c r="AT43" s="10">
        <v>0</v>
      </c>
      <c r="AU43" s="10">
        <f>AS43+AT43</f>
        <v>0</v>
      </c>
      <c r="AV43" s="10">
        <v>0</v>
      </c>
      <c r="AW43" s="10">
        <f>AS43+AT43+AV43</f>
        <v>0</v>
      </c>
      <c r="AY43" s="10">
        <f>AV43+AX43</f>
        <v>0</v>
      </c>
      <c r="AZ43" s="10">
        <f>AS43+AT43+AV43+AX43</f>
        <v>0</v>
      </c>
      <c r="BA43" s="49"/>
      <c r="BC43" s="10">
        <f>BA43+BB43</f>
        <v>0</v>
      </c>
      <c r="BE43" s="10">
        <f>BA43+BB43+BD43</f>
        <v>0</v>
      </c>
      <c r="BG43" s="10">
        <f>BD43+BF43</f>
        <v>0</v>
      </c>
      <c r="BH43" s="50">
        <f>BA43+BB43+BD43+BF43</f>
        <v>0</v>
      </c>
      <c r="BI43" s="49"/>
      <c r="BK43" s="10">
        <f>BI43+BJ43</f>
        <v>0</v>
      </c>
      <c r="BM43" s="10">
        <f>BI43+BJ43+BL43</f>
        <v>0</v>
      </c>
      <c r="BO43" s="10">
        <f>BL43+BN43</f>
        <v>0</v>
      </c>
      <c r="BP43" s="50">
        <f>BI43+BJ43+BL43+BN43</f>
        <v>0</v>
      </c>
      <c r="BQ43" s="49"/>
      <c r="BS43" s="10">
        <f>BQ43+BR43</f>
        <v>0</v>
      </c>
      <c r="BU43" s="10">
        <f>BQ43+BR43+BT43</f>
        <v>0</v>
      </c>
      <c r="BW43" s="10">
        <f>BT43+BV43</f>
        <v>0</v>
      </c>
      <c r="BX43" s="50">
        <f>BQ43+BR43+BT43+BV43</f>
        <v>0</v>
      </c>
      <c r="BY43" s="49"/>
      <c r="CA43" s="10">
        <f>BY43+BZ43</f>
        <v>0</v>
      </c>
      <c r="CC43" s="10">
        <f>BY43+BZ43+CB43</f>
        <v>0</v>
      </c>
      <c r="CE43" s="10">
        <f>CB43+CD43</f>
        <v>0</v>
      </c>
      <c r="CF43" s="50">
        <f>BY43+BZ43+CB43+CD43</f>
        <v>0</v>
      </c>
      <c r="CG43" s="49"/>
      <c r="CI43" s="10">
        <f>CG43+CH43</f>
        <v>0</v>
      </c>
      <c r="CK43" s="10">
        <f>CG43+CH43+CJ43</f>
        <v>0</v>
      </c>
      <c r="CM43" s="10">
        <f>CJ43+CL43</f>
        <v>0</v>
      </c>
      <c r="CN43" s="50">
        <f>CG43+CH43+CJ43+CL43</f>
        <v>0</v>
      </c>
      <c r="CO43" s="49"/>
      <c r="CQ43" s="10">
        <f>CO43+CP43</f>
        <v>0</v>
      </c>
      <c r="CS43" s="10">
        <f>CO43+CP43+CR43</f>
        <v>0</v>
      </c>
      <c r="CU43" s="10">
        <f>CR43+CT43</f>
        <v>0</v>
      </c>
      <c r="CV43" s="50">
        <f>CO43+CP43+CR43+CT43</f>
        <v>0</v>
      </c>
      <c r="CW43" s="49"/>
      <c r="CY43" s="10">
        <f>CW43+CX43</f>
        <v>0</v>
      </c>
      <c r="DA43" s="10">
        <f>CW43+CX43+CZ43</f>
        <v>0</v>
      </c>
      <c r="DC43" s="10">
        <f>CZ43+DB43</f>
        <v>0</v>
      </c>
      <c r="DD43" s="50">
        <f>CW43+CX43+CZ43+DB43</f>
        <v>0</v>
      </c>
      <c r="DE43" s="49"/>
      <c r="DG43" s="10">
        <f>DE43+DF43</f>
        <v>0</v>
      </c>
      <c r="DI43" s="10">
        <f>DE43+DF43+DH43</f>
        <v>0</v>
      </c>
      <c r="DK43" s="10">
        <f>DH43+DJ43</f>
        <v>0</v>
      </c>
      <c r="DL43" s="50">
        <f>DE43+DF43+DH43+DJ43</f>
        <v>0</v>
      </c>
      <c r="DM43" s="49"/>
      <c r="DO43" s="10">
        <f>DM43+DN43</f>
        <v>0</v>
      </c>
      <c r="DQ43" s="10">
        <f>DM43+DN43+DP43</f>
        <v>0</v>
      </c>
      <c r="DS43" s="10">
        <f>DP43+DR43</f>
        <v>0</v>
      </c>
      <c r="DT43" s="50">
        <f>DM43+DN43+DP43+DR43</f>
        <v>0</v>
      </c>
    </row>
    <row r="44" spans="2:124" x14ac:dyDescent="0.25">
      <c r="B44" s="10" t="s">
        <v>201</v>
      </c>
      <c r="E44" s="49">
        <v>0</v>
      </c>
      <c r="F44" s="10">
        <v>0</v>
      </c>
      <c r="G44" s="10">
        <f t="shared" ref="G44:G45" si="29">E44+F44</f>
        <v>0</v>
      </c>
      <c r="H44" s="10">
        <v>0</v>
      </c>
      <c r="I44" s="10">
        <f t="shared" ref="I44:I45" si="30">E44+F44+H44</f>
        <v>0</v>
      </c>
      <c r="J44" s="10">
        <v>0</v>
      </c>
      <c r="K44" s="10">
        <f t="shared" ref="K44:K45" si="31">H44+J44</f>
        <v>0</v>
      </c>
      <c r="L44" s="50">
        <f t="shared" ref="L44:L45" si="32">E44+F44+H44+J44</f>
        <v>0</v>
      </c>
      <c r="M44" s="49">
        <v>0</v>
      </c>
      <c r="N44" s="10">
        <v>0</v>
      </c>
      <c r="O44" s="10">
        <f t="shared" ref="O44:O45" si="33">M44+N44</f>
        <v>0</v>
      </c>
      <c r="P44" s="10">
        <v>0</v>
      </c>
      <c r="Q44" s="10">
        <f t="shared" ref="Q44:Q45" si="34">M44+N44+P44</f>
        <v>0</v>
      </c>
      <c r="R44" s="10">
        <v>0</v>
      </c>
      <c r="S44" s="10">
        <f t="shared" ref="S44:S45" si="35">P44+R44</f>
        <v>0</v>
      </c>
      <c r="T44" s="50">
        <f t="shared" ref="T44:T45" si="36">M44+N44+P44+R44</f>
        <v>0</v>
      </c>
      <c r="U44" s="49">
        <v>0</v>
      </c>
      <c r="V44" s="10">
        <v>0</v>
      </c>
      <c r="W44" s="10">
        <f t="shared" ref="W44:W45" si="37">U44+V44</f>
        <v>0</v>
      </c>
      <c r="X44" s="10">
        <v>0</v>
      </c>
      <c r="Y44" s="10">
        <f t="shared" ref="Y44:Y45" si="38">U44+V44+X44</f>
        <v>0</v>
      </c>
      <c r="Z44" s="10">
        <v>0</v>
      </c>
      <c r="AA44" s="10">
        <f t="shared" ref="AA44:AA45" si="39">X44+Z44</f>
        <v>0</v>
      </c>
      <c r="AB44" s="50">
        <f t="shared" ref="AB44:AB45" si="40">U44+V44+X44+Z44</f>
        <v>0</v>
      </c>
      <c r="AC44" s="49">
        <v>0</v>
      </c>
      <c r="AD44" s="10">
        <v>0</v>
      </c>
      <c r="AE44" s="10">
        <f t="shared" ref="AE44:AE45" si="41">AC44+AD44</f>
        <v>0</v>
      </c>
      <c r="AF44" s="10">
        <v>0</v>
      </c>
      <c r="AG44" s="10">
        <f t="shared" ref="AG44:AG45" si="42">AC44+AD44+AF44</f>
        <v>0</v>
      </c>
      <c r="AH44" s="10">
        <v>0</v>
      </c>
      <c r="AI44" s="10">
        <f t="shared" ref="AI44:AI45" si="43">AF44+AH44</f>
        <v>0</v>
      </c>
      <c r="AJ44" s="50">
        <f t="shared" ref="AJ44:AJ45" si="44">AC44+AD44+AF44+AH44</f>
        <v>0</v>
      </c>
      <c r="AK44" s="49">
        <v>0</v>
      </c>
      <c r="AL44" s="10">
        <v>0</v>
      </c>
      <c r="AM44" s="10">
        <f t="shared" ref="AM44:AM45" si="45">AK44+AL44</f>
        <v>0</v>
      </c>
      <c r="AN44" s="10">
        <v>0</v>
      </c>
      <c r="AO44" s="10">
        <f t="shared" ref="AO44:AO45" si="46">AK44+AL44+AN44</f>
        <v>0</v>
      </c>
      <c r="AP44" s="10">
        <v>0</v>
      </c>
      <c r="AQ44" s="10">
        <f t="shared" ref="AQ44:AQ45" si="47">AN44+AP44</f>
        <v>0</v>
      </c>
      <c r="AR44" s="50">
        <f t="shared" ref="AR44:AR45" si="48">AK44+AL44+AN44+AP44</f>
        <v>0</v>
      </c>
      <c r="AS44" s="49">
        <v>0</v>
      </c>
      <c r="AT44" s="10">
        <v>0</v>
      </c>
      <c r="AU44" s="10">
        <f t="shared" ref="AU44:AU45" si="49">AS44+AT44</f>
        <v>0</v>
      </c>
      <c r="AV44" s="10">
        <v>0</v>
      </c>
      <c r="AW44" s="10">
        <f t="shared" ref="AW44:AW45" si="50">AS44+AT44+AV44</f>
        <v>0</v>
      </c>
      <c r="AY44" s="10">
        <f t="shared" ref="AY44:AY45" si="51">AV44+AX44</f>
        <v>0</v>
      </c>
      <c r="AZ44" s="10">
        <f t="shared" ref="AZ44:AZ45" si="52">AS44+AT44+AV44+AX44</f>
        <v>0</v>
      </c>
      <c r="BA44" s="49"/>
      <c r="BC44" s="10">
        <f t="shared" ref="BC44:BC45" si="53">BA44+BB44</f>
        <v>0</v>
      </c>
      <c r="BE44" s="10">
        <f t="shared" ref="BE44:BE45" si="54">BA44+BB44+BD44</f>
        <v>0</v>
      </c>
      <c r="BG44" s="10">
        <f t="shared" ref="BG44:BG45" si="55">BD44+BF44</f>
        <v>0</v>
      </c>
      <c r="BH44" s="50">
        <f t="shared" ref="BH44:BH45" si="56">BA44+BB44+BD44+BF44</f>
        <v>0</v>
      </c>
      <c r="BI44" s="49"/>
      <c r="BK44" s="10">
        <f t="shared" ref="BK44:BK45" si="57">BI44+BJ44</f>
        <v>0</v>
      </c>
      <c r="BM44" s="10">
        <f t="shared" ref="BM44:BM45" si="58">BI44+BJ44+BL44</f>
        <v>0</v>
      </c>
      <c r="BO44" s="10">
        <f t="shared" ref="BO44:BO45" si="59">BL44+BN44</f>
        <v>0</v>
      </c>
      <c r="BP44" s="50">
        <f t="shared" ref="BP44:BP45" si="60">BI44+BJ44+BL44+BN44</f>
        <v>0</v>
      </c>
      <c r="BQ44" s="49"/>
      <c r="BS44" s="10">
        <f t="shared" ref="BS44:BS45" si="61">BQ44+BR44</f>
        <v>0</v>
      </c>
      <c r="BU44" s="10">
        <f t="shared" ref="BU44:BU45" si="62">BQ44+BR44+BT44</f>
        <v>0</v>
      </c>
      <c r="BW44" s="10">
        <f t="shared" ref="BW44:BW45" si="63">BT44+BV44</f>
        <v>0</v>
      </c>
      <c r="BX44" s="50">
        <f t="shared" ref="BX44:BX45" si="64">BQ44+BR44+BT44+BV44</f>
        <v>0</v>
      </c>
      <c r="BY44" s="49"/>
      <c r="CA44" s="10">
        <f t="shared" ref="CA44:CA45" si="65">BY44+BZ44</f>
        <v>0</v>
      </c>
      <c r="CC44" s="10">
        <f t="shared" ref="CC44:CC45" si="66">BY44+BZ44+CB44</f>
        <v>0</v>
      </c>
      <c r="CE44" s="10">
        <f t="shared" ref="CE44:CE45" si="67">CB44+CD44</f>
        <v>0</v>
      </c>
      <c r="CF44" s="50">
        <f t="shared" ref="CF44:CF45" si="68">BY44+BZ44+CB44+CD44</f>
        <v>0</v>
      </c>
      <c r="CG44" s="49"/>
      <c r="CI44" s="10">
        <f t="shared" ref="CI44:CI45" si="69">CG44+CH44</f>
        <v>0</v>
      </c>
      <c r="CK44" s="10">
        <f t="shared" ref="CK44:CK45" si="70">CG44+CH44+CJ44</f>
        <v>0</v>
      </c>
      <c r="CM44" s="10">
        <f t="shared" ref="CM44:CM45" si="71">CJ44+CL44</f>
        <v>0</v>
      </c>
      <c r="CN44" s="50">
        <f t="shared" ref="CN44:CN45" si="72">CG44+CH44+CJ44+CL44</f>
        <v>0</v>
      </c>
      <c r="CO44" s="49"/>
      <c r="CQ44" s="10">
        <f t="shared" ref="CQ44:CQ45" si="73">CO44+CP44</f>
        <v>0</v>
      </c>
      <c r="CS44" s="10">
        <f t="shared" ref="CS44:CS45" si="74">CO44+CP44+CR44</f>
        <v>0</v>
      </c>
      <c r="CU44" s="10">
        <f t="shared" ref="CU44:CU45" si="75">CR44+CT44</f>
        <v>0</v>
      </c>
      <c r="CV44" s="50">
        <f t="shared" ref="CV44:CV45" si="76">CO44+CP44+CR44+CT44</f>
        <v>0</v>
      </c>
      <c r="CW44" s="49"/>
      <c r="CY44" s="10">
        <f t="shared" ref="CY44:CY45" si="77">CW44+CX44</f>
        <v>0</v>
      </c>
      <c r="DA44" s="10">
        <f t="shared" ref="DA44:DA45" si="78">CW44+CX44+CZ44</f>
        <v>0</v>
      </c>
      <c r="DC44" s="10">
        <f t="shared" ref="DC44:DC45" si="79">CZ44+DB44</f>
        <v>0</v>
      </c>
      <c r="DD44" s="50">
        <f t="shared" ref="DD44:DD45" si="80">CW44+CX44+CZ44+DB44</f>
        <v>0</v>
      </c>
      <c r="DE44" s="49"/>
      <c r="DG44" s="10">
        <f t="shared" ref="DG44:DG45" si="81">DE44+DF44</f>
        <v>0</v>
      </c>
      <c r="DI44" s="10">
        <f t="shared" ref="DI44:DI45" si="82">DE44+DF44+DH44</f>
        <v>0</v>
      </c>
      <c r="DK44" s="10">
        <f t="shared" ref="DK44:DK45" si="83">DH44+DJ44</f>
        <v>0</v>
      </c>
      <c r="DL44" s="50">
        <f t="shared" ref="DL44:DL45" si="84">DE44+DF44+DH44+DJ44</f>
        <v>0</v>
      </c>
      <c r="DM44" s="49"/>
      <c r="DO44" s="10">
        <f t="shared" ref="DO44:DO45" si="85">DM44+DN44</f>
        <v>0</v>
      </c>
      <c r="DQ44" s="10">
        <f t="shared" ref="DQ44:DQ45" si="86">DM44+DN44+DP44</f>
        <v>0</v>
      </c>
      <c r="DS44" s="10">
        <f t="shared" ref="DS44:DS45" si="87">DP44+DR44</f>
        <v>0</v>
      </c>
      <c r="DT44" s="50">
        <f t="shared" ref="DT44:DT45" si="88">DM44+DN44+DP44+DR44</f>
        <v>0</v>
      </c>
    </row>
    <row r="45" spans="2:124" x14ac:dyDescent="0.25">
      <c r="B45" s="5" t="s">
        <v>44</v>
      </c>
      <c r="C45" s="10" t="s">
        <v>57</v>
      </c>
      <c r="E45" s="49">
        <v>0</v>
      </c>
      <c r="F45" s="10">
        <v>0</v>
      </c>
      <c r="G45" s="10">
        <f t="shared" si="29"/>
        <v>0</v>
      </c>
      <c r="H45" s="10">
        <v>0</v>
      </c>
      <c r="I45" s="10">
        <f t="shared" si="30"/>
        <v>0</v>
      </c>
      <c r="J45" s="10">
        <v>0</v>
      </c>
      <c r="K45" s="10">
        <f t="shared" si="31"/>
        <v>0</v>
      </c>
      <c r="L45" s="50">
        <f t="shared" si="32"/>
        <v>0</v>
      </c>
      <c r="M45" s="49">
        <v>0</v>
      </c>
      <c r="N45" s="10">
        <v>0</v>
      </c>
      <c r="O45" s="10">
        <f t="shared" si="33"/>
        <v>0</v>
      </c>
      <c r="P45" s="10">
        <v>0</v>
      </c>
      <c r="Q45" s="10">
        <f t="shared" si="34"/>
        <v>0</v>
      </c>
      <c r="R45" s="10">
        <v>0</v>
      </c>
      <c r="S45" s="10">
        <f t="shared" si="35"/>
        <v>0</v>
      </c>
      <c r="T45" s="50">
        <f t="shared" si="36"/>
        <v>0</v>
      </c>
      <c r="U45" s="49">
        <v>0</v>
      </c>
      <c r="V45" s="10">
        <v>0</v>
      </c>
      <c r="W45" s="10">
        <f t="shared" si="37"/>
        <v>0</v>
      </c>
      <c r="X45" s="10">
        <v>0</v>
      </c>
      <c r="Y45" s="10">
        <f t="shared" si="38"/>
        <v>0</v>
      </c>
      <c r="Z45" s="10">
        <v>0</v>
      </c>
      <c r="AA45" s="10">
        <f t="shared" si="39"/>
        <v>0</v>
      </c>
      <c r="AB45" s="50">
        <f t="shared" si="40"/>
        <v>0</v>
      </c>
      <c r="AC45" s="49">
        <v>0</v>
      </c>
      <c r="AD45" s="10">
        <v>0</v>
      </c>
      <c r="AE45" s="10">
        <f t="shared" si="41"/>
        <v>0</v>
      </c>
      <c r="AF45" s="10">
        <v>0</v>
      </c>
      <c r="AG45" s="10">
        <f t="shared" si="42"/>
        <v>0</v>
      </c>
      <c r="AH45" s="10">
        <v>0</v>
      </c>
      <c r="AI45" s="10">
        <f t="shared" si="43"/>
        <v>0</v>
      </c>
      <c r="AJ45" s="50">
        <f t="shared" si="44"/>
        <v>0</v>
      </c>
      <c r="AK45" s="49">
        <v>0</v>
      </c>
      <c r="AL45" s="10">
        <v>0</v>
      </c>
      <c r="AM45" s="10">
        <f t="shared" si="45"/>
        <v>0</v>
      </c>
      <c r="AN45" s="10">
        <v>0</v>
      </c>
      <c r="AO45" s="10">
        <f t="shared" si="46"/>
        <v>0</v>
      </c>
      <c r="AP45" s="10">
        <v>0</v>
      </c>
      <c r="AQ45" s="10">
        <f t="shared" si="47"/>
        <v>0</v>
      </c>
      <c r="AR45" s="50">
        <f t="shared" si="48"/>
        <v>0</v>
      </c>
      <c r="AS45" s="49">
        <v>0</v>
      </c>
      <c r="AT45" s="10">
        <v>0</v>
      </c>
      <c r="AU45" s="10">
        <f t="shared" si="49"/>
        <v>0</v>
      </c>
      <c r="AV45" s="10">
        <v>0</v>
      </c>
      <c r="AW45" s="10">
        <f t="shared" si="50"/>
        <v>0</v>
      </c>
      <c r="AY45" s="10">
        <f t="shared" si="51"/>
        <v>0</v>
      </c>
      <c r="AZ45" s="10">
        <f t="shared" si="52"/>
        <v>0</v>
      </c>
      <c r="BA45" s="49"/>
      <c r="BC45" s="10">
        <f t="shared" si="53"/>
        <v>0</v>
      </c>
      <c r="BE45" s="10">
        <f t="shared" si="54"/>
        <v>0</v>
      </c>
      <c r="BG45" s="10">
        <f t="shared" si="55"/>
        <v>0</v>
      </c>
      <c r="BH45" s="50">
        <f t="shared" si="56"/>
        <v>0</v>
      </c>
      <c r="BI45" s="49"/>
      <c r="BK45" s="10">
        <f t="shared" si="57"/>
        <v>0</v>
      </c>
      <c r="BM45" s="10">
        <f t="shared" si="58"/>
        <v>0</v>
      </c>
      <c r="BO45" s="10">
        <f t="shared" si="59"/>
        <v>0</v>
      </c>
      <c r="BP45" s="50">
        <f t="shared" si="60"/>
        <v>0</v>
      </c>
      <c r="BQ45" s="49"/>
      <c r="BS45" s="10">
        <f t="shared" si="61"/>
        <v>0</v>
      </c>
      <c r="BU45" s="10">
        <f t="shared" si="62"/>
        <v>0</v>
      </c>
      <c r="BW45" s="10">
        <f t="shared" si="63"/>
        <v>0</v>
      </c>
      <c r="BX45" s="50">
        <f t="shared" si="64"/>
        <v>0</v>
      </c>
      <c r="BY45" s="49"/>
      <c r="CA45" s="10">
        <f t="shared" si="65"/>
        <v>0</v>
      </c>
      <c r="CC45" s="10">
        <f t="shared" si="66"/>
        <v>0</v>
      </c>
      <c r="CE45" s="10">
        <f t="shared" si="67"/>
        <v>0</v>
      </c>
      <c r="CF45" s="50">
        <f t="shared" si="68"/>
        <v>0</v>
      </c>
      <c r="CG45" s="49"/>
      <c r="CI45" s="10">
        <f t="shared" si="69"/>
        <v>0</v>
      </c>
      <c r="CK45" s="10">
        <f t="shared" si="70"/>
        <v>0</v>
      </c>
      <c r="CM45" s="10">
        <f t="shared" si="71"/>
        <v>0</v>
      </c>
      <c r="CN45" s="50">
        <f t="shared" si="72"/>
        <v>0</v>
      </c>
      <c r="CO45" s="49"/>
      <c r="CQ45" s="10">
        <f t="shared" si="73"/>
        <v>0</v>
      </c>
      <c r="CS45" s="10">
        <f t="shared" si="74"/>
        <v>0</v>
      </c>
      <c r="CU45" s="10">
        <f t="shared" si="75"/>
        <v>0</v>
      </c>
      <c r="CV45" s="50">
        <f t="shared" si="76"/>
        <v>0</v>
      </c>
      <c r="CW45" s="49"/>
      <c r="CY45" s="10">
        <f t="shared" si="77"/>
        <v>0</v>
      </c>
      <c r="DA45" s="10">
        <f t="shared" si="78"/>
        <v>0</v>
      </c>
      <c r="DC45" s="10">
        <f t="shared" si="79"/>
        <v>0</v>
      </c>
      <c r="DD45" s="50">
        <f t="shared" si="80"/>
        <v>0</v>
      </c>
      <c r="DE45" s="49"/>
      <c r="DG45" s="10">
        <f t="shared" si="81"/>
        <v>0</v>
      </c>
      <c r="DI45" s="10">
        <f t="shared" si="82"/>
        <v>0</v>
      </c>
      <c r="DK45" s="10">
        <f t="shared" si="83"/>
        <v>0</v>
      </c>
      <c r="DL45" s="50">
        <f t="shared" si="84"/>
        <v>0</v>
      </c>
      <c r="DM45" s="49"/>
      <c r="DO45" s="10">
        <f t="shared" si="85"/>
        <v>0</v>
      </c>
      <c r="DQ45" s="10">
        <f t="shared" si="86"/>
        <v>0</v>
      </c>
      <c r="DS45" s="10">
        <f t="shared" si="87"/>
        <v>0</v>
      </c>
      <c r="DT45" s="50">
        <f t="shared" si="88"/>
        <v>0</v>
      </c>
    </row>
    <row r="46" spans="2:124" x14ac:dyDescent="0.25">
      <c r="B46" s="40" t="s">
        <v>45</v>
      </c>
      <c r="C46" s="40" t="s">
        <v>57</v>
      </c>
      <c r="D46" s="40"/>
      <c r="E46" s="65">
        <f t="shared" ref="E46:BP46" si="89">E37-E39+E41+E43+E44-E45</f>
        <v>1322.8999999999996</v>
      </c>
      <c r="F46" s="16">
        <f t="shared" si="89"/>
        <v>432.60000000000008</v>
      </c>
      <c r="G46" s="16">
        <f t="shared" si="89"/>
        <v>3464.3000000000011</v>
      </c>
      <c r="H46" s="16">
        <f t="shared" si="89"/>
        <v>927.1</v>
      </c>
      <c r="I46" s="16">
        <f t="shared" si="89"/>
        <v>2682.6000000000013</v>
      </c>
      <c r="J46" s="16">
        <f t="shared" si="89"/>
        <v>2056.6999999999998</v>
      </c>
      <c r="K46" s="16">
        <f t="shared" si="89"/>
        <v>2983.8000000000015</v>
      </c>
      <c r="L46" s="62">
        <f t="shared" si="89"/>
        <v>4739.2999999999984</v>
      </c>
      <c r="M46" s="65">
        <f t="shared" si="89"/>
        <v>1907.1000000000004</v>
      </c>
      <c r="N46" s="16">
        <f t="shared" si="89"/>
        <v>685.90000000000009</v>
      </c>
      <c r="O46" s="16">
        <f t="shared" si="89"/>
        <v>4298.7999999999993</v>
      </c>
      <c r="P46" s="16">
        <f t="shared" si="89"/>
        <v>758.90000000000032</v>
      </c>
      <c r="Q46" s="16">
        <f t="shared" si="89"/>
        <v>3351.8999999999996</v>
      </c>
      <c r="R46" s="16">
        <f t="shared" si="89"/>
        <v>1889.6020000000001</v>
      </c>
      <c r="S46" s="16">
        <f t="shared" si="89"/>
        <v>2648.5020000000013</v>
      </c>
      <c r="T46" s="62">
        <f t="shared" si="89"/>
        <v>5241.5019999999995</v>
      </c>
      <c r="U46" s="65">
        <f t="shared" si="89"/>
        <v>2360.6000000000004</v>
      </c>
      <c r="V46" s="16">
        <f t="shared" si="89"/>
        <v>599.3000000000003</v>
      </c>
      <c r="W46" s="16">
        <f t="shared" si="89"/>
        <v>4734.3</v>
      </c>
      <c r="X46" s="16">
        <f t="shared" si="89"/>
        <v>644</v>
      </c>
      <c r="Y46" s="16">
        <f t="shared" si="89"/>
        <v>3603.9000000000005</v>
      </c>
      <c r="Z46" s="16">
        <f t="shared" si="89"/>
        <v>2003</v>
      </c>
      <c r="AA46" s="16">
        <f t="shared" si="89"/>
        <v>2647</v>
      </c>
      <c r="AB46" s="62">
        <f t="shared" si="89"/>
        <v>5606.8999999999987</v>
      </c>
      <c r="AC46" s="65">
        <f t="shared" si="89"/>
        <v>2085</v>
      </c>
      <c r="AD46" s="16">
        <f t="shared" si="89"/>
        <v>591</v>
      </c>
      <c r="AE46" s="16">
        <f t="shared" si="89"/>
        <v>4588</v>
      </c>
      <c r="AF46" s="16">
        <f t="shared" si="89"/>
        <v>533</v>
      </c>
      <c r="AG46" s="16">
        <f t="shared" si="89"/>
        <v>3209</v>
      </c>
      <c r="AH46" s="16">
        <f t="shared" si="89"/>
        <v>2719</v>
      </c>
      <c r="AI46" s="16">
        <f t="shared" si="89"/>
        <v>3252</v>
      </c>
      <c r="AJ46" s="62">
        <f t="shared" si="89"/>
        <v>5928</v>
      </c>
      <c r="AK46" s="65">
        <f t="shared" si="89"/>
        <v>2758</v>
      </c>
      <c r="AL46" s="16">
        <f t="shared" si="89"/>
        <v>772</v>
      </c>
      <c r="AM46" s="16">
        <f t="shared" si="89"/>
        <v>5762</v>
      </c>
      <c r="AN46" s="16">
        <f t="shared" si="89"/>
        <v>684</v>
      </c>
      <c r="AO46" s="16">
        <f t="shared" si="89"/>
        <v>4214</v>
      </c>
      <c r="AP46" s="16">
        <f t="shared" si="89"/>
        <v>2819</v>
      </c>
      <c r="AQ46" s="16">
        <f t="shared" si="89"/>
        <v>3503</v>
      </c>
      <c r="AR46" s="62">
        <f t="shared" si="89"/>
        <v>7033</v>
      </c>
      <c r="AS46" s="65">
        <f t="shared" si="89"/>
        <v>2775</v>
      </c>
      <c r="AT46" s="16">
        <f t="shared" si="89"/>
        <v>755</v>
      </c>
      <c r="AU46" s="16">
        <f t="shared" si="89"/>
        <v>3530</v>
      </c>
      <c r="AV46" s="16">
        <f t="shared" si="89"/>
        <v>1432</v>
      </c>
      <c r="AW46" s="16">
        <f t="shared" si="89"/>
        <v>4962</v>
      </c>
      <c r="AX46" s="16">
        <f t="shared" si="89"/>
        <v>-3508.0920000000006</v>
      </c>
      <c r="AY46" s="16">
        <f t="shared" si="89"/>
        <v>-2076.0920000000024</v>
      </c>
      <c r="AZ46" s="16">
        <f t="shared" si="89"/>
        <v>1453.907999999994</v>
      </c>
      <c r="BA46" s="65">
        <f t="shared" si="89"/>
        <v>-3683.4966000000027</v>
      </c>
      <c r="BB46" s="16">
        <f t="shared" si="89"/>
        <v>-3867.6714300000003</v>
      </c>
      <c r="BC46" s="16">
        <f t="shared" si="89"/>
        <v>-7551.1680299999998</v>
      </c>
      <c r="BD46" s="16">
        <f t="shared" si="89"/>
        <v>-4061.0550015000013</v>
      </c>
      <c r="BE46" s="16">
        <f t="shared" si="89"/>
        <v>-11612.223031500005</v>
      </c>
      <c r="BF46" s="16">
        <f t="shared" si="89"/>
        <v>-4264.1077515750021</v>
      </c>
      <c r="BG46" s="16">
        <f t="shared" si="89"/>
        <v>-8325.1627530750029</v>
      </c>
      <c r="BH46" s="62">
        <f t="shared" si="89"/>
        <v>-15876.330783075011</v>
      </c>
      <c r="BI46" s="65">
        <f t="shared" si="89"/>
        <v>-4477.3131391537499</v>
      </c>
      <c r="BJ46" s="16">
        <f t="shared" si="89"/>
        <v>-4701.1787961114387</v>
      </c>
      <c r="BK46" s="16">
        <f t="shared" si="89"/>
        <v>-9178.4919352651887</v>
      </c>
      <c r="BL46" s="16">
        <f t="shared" si="89"/>
        <v>-4936.2377359170114</v>
      </c>
      <c r="BM46" s="16">
        <f t="shared" si="89"/>
        <v>-14114.7296711822</v>
      </c>
      <c r="BN46" s="16">
        <f t="shared" si="89"/>
        <v>-5183.0496227128624</v>
      </c>
      <c r="BO46" s="16">
        <f t="shared" si="89"/>
        <v>-10119.287358629874</v>
      </c>
      <c r="BP46" s="62">
        <f t="shared" si="89"/>
        <v>-19297.779293895059</v>
      </c>
      <c r="BQ46" s="65">
        <f t="shared" ref="BQ46:DT46" si="90">BQ37-BQ39+BQ41+BQ43+BQ44-BQ45</f>
        <v>-5442.2021038485054</v>
      </c>
      <c r="BR46" s="16">
        <f t="shared" si="90"/>
        <v>-5714.3122090409288</v>
      </c>
      <c r="BS46" s="16">
        <f t="shared" si="90"/>
        <v>-11156.514312889438</v>
      </c>
      <c r="BT46" s="16">
        <f t="shared" si="90"/>
        <v>-6000.0278194929761</v>
      </c>
      <c r="BU46" s="16">
        <f t="shared" si="90"/>
        <v>-17156.542132382419</v>
      </c>
      <c r="BV46" s="16">
        <f t="shared" si="90"/>
        <v>-6300.0292104676273</v>
      </c>
      <c r="BW46" s="16">
        <f t="shared" si="90"/>
        <v>-12300.057029960606</v>
      </c>
      <c r="BX46" s="62">
        <f t="shared" si="90"/>
        <v>-23456.571342850035</v>
      </c>
      <c r="BY46" s="65">
        <f t="shared" si="90"/>
        <v>-6615.030670991011</v>
      </c>
      <c r="BZ46" s="16">
        <f t="shared" si="90"/>
        <v>-6945.782204540561</v>
      </c>
      <c r="CA46" s="16">
        <f t="shared" si="90"/>
        <v>-13560.812875531572</v>
      </c>
      <c r="CB46" s="16">
        <f t="shared" si="90"/>
        <v>-7293.0713147675897</v>
      </c>
      <c r="CC46" s="16">
        <f t="shared" si="90"/>
        <v>-20853.884190299163</v>
      </c>
      <c r="CD46" s="16">
        <f t="shared" si="90"/>
        <v>-7657.7248805059671</v>
      </c>
      <c r="CE46" s="16">
        <f t="shared" si="90"/>
        <v>-14950.796195273546</v>
      </c>
      <c r="CF46" s="62">
        <f t="shared" si="90"/>
        <v>-28511.60907080512</v>
      </c>
      <c r="CG46" s="65">
        <f t="shared" si="90"/>
        <v>-8040.6111245312668</v>
      </c>
      <c r="CH46" s="16">
        <f t="shared" si="90"/>
        <v>-8442.641680757828</v>
      </c>
      <c r="CI46" s="16">
        <f t="shared" si="90"/>
        <v>-16483.252805289099</v>
      </c>
      <c r="CJ46" s="16">
        <f t="shared" si="90"/>
        <v>-8864.7737647957238</v>
      </c>
      <c r="CK46" s="16">
        <f t="shared" si="90"/>
        <v>-25348.02657008481</v>
      </c>
      <c r="CL46" s="16">
        <f t="shared" si="90"/>
        <v>-9308.0124530355079</v>
      </c>
      <c r="CM46" s="16">
        <f t="shared" si="90"/>
        <v>-18172.786217831235</v>
      </c>
      <c r="CN46" s="62">
        <f t="shared" si="90"/>
        <v>-34656.039023120342</v>
      </c>
      <c r="CO46" s="65">
        <f t="shared" si="90"/>
        <v>-9773.4130756872819</v>
      </c>
      <c r="CP46" s="16">
        <f t="shared" si="90"/>
        <v>-10262.083729471653</v>
      </c>
      <c r="CQ46" s="16">
        <f t="shared" si="90"/>
        <v>-20035.496805158935</v>
      </c>
      <c r="CR46" s="16">
        <f t="shared" si="90"/>
        <v>-10775.187915945233</v>
      </c>
      <c r="CS46" s="16">
        <f t="shared" si="90"/>
        <v>-30810.684721104175</v>
      </c>
      <c r="CT46" s="16">
        <f t="shared" si="90"/>
        <v>-11313.947311742495</v>
      </c>
      <c r="CU46" s="16">
        <f t="shared" si="90"/>
        <v>-22089.13522768773</v>
      </c>
      <c r="CV46" s="62">
        <f t="shared" si="90"/>
        <v>-42124.632032846668</v>
      </c>
      <c r="CW46" s="65">
        <f t="shared" si="90"/>
        <v>-11879.644677329619</v>
      </c>
      <c r="CX46" s="16">
        <f t="shared" si="90"/>
        <v>-12473.626911196105</v>
      </c>
      <c r="CY46" s="16">
        <f t="shared" si="90"/>
        <v>-24353.271588525724</v>
      </c>
      <c r="CZ46" s="16">
        <f t="shared" si="90"/>
        <v>-13097.308256755905</v>
      </c>
      <c r="DA46" s="16">
        <f t="shared" si="90"/>
        <v>-37450.579845281645</v>
      </c>
      <c r="DB46" s="16">
        <f t="shared" si="90"/>
        <v>-13752.173669593702</v>
      </c>
      <c r="DC46" s="16">
        <f t="shared" si="90"/>
        <v>-26849.481926349628</v>
      </c>
      <c r="DD46" s="62">
        <f t="shared" si="90"/>
        <v>-51202.753514875352</v>
      </c>
      <c r="DE46" s="65">
        <f t="shared" si="90"/>
        <v>-14439.782353073388</v>
      </c>
      <c r="DF46" s="16">
        <f t="shared" si="90"/>
        <v>-15161.771470727057</v>
      </c>
      <c r="DG46" s="16">
        <f t="shared" si="90"/>
        <v>-29601.553823800437</v>
      </c>
      <c r="DH46" s="16">
        <f t="shared" si="90"/>
        <v>-15919.860044263412</v>
      </c>
      <c r="DI46" s="16">
        <f t="shared" si="90"/>
        <v>-45521.413868063872</v>
      </c>
      <c r="DJ46" s="16">
        <f t="shared" si="90"/>
        <v>-16715.853046476579</v>
      </c>
      <c r="DK46" s="16">
        <f t="shared" si="90"/>
        <v>-32635.713090739988</v>
      </c>
      <c r="DL46" s="62">
        <f t="shared" si="90"/>
        <v>-62237.266914540436</v>
      </c>
      <c r="DM46" s="65">
        <f t="shared" si="90"/>
        <v>-17551.64569880041</v>
      </c>
      <c r="DN46" s="16">
        <f t="shared" si="90"/>
        <v>-18429.227983740435</v>
      </c>
      <c r="DO46" s="16">
        <f t="shared" si="90"/>
        <v>-35980.873682540863</v>
      </c>
      <c r="DP46" s="16">
        <f t="shared" si="90"/>
        <v>-19350.68938292746</v>
      </c>
      <c r="DQ46" s="16">
        <f t="shared" si="90"/>
        <v>-55331.563065468334</v>
      </c>
      <c r="DR46" s="16">
        <f t="shared" si="90"/>
        <v>-20318.223852073828</v>
      </c>
      <c r="DS46" s="16">
        <f t="shared" si="90"/>
        <v>-39668.913235001281</v>
      </c>
      <c r="DT46" s="62">
        <f t="shared" si="90"/>
        <v>-75649.786917542122</v>
      </c>
    </row>
    <row r="47" spans="2:124" ht="14.4" x14ac:dyDescent="0.3">
      <c r="B47" s="41" t="s">
        <v>46</v>
      </c>
      <c r="C47" s="42" t="s">
        <v>58</v>
      </c>
      <c r="D47" s="42"/>
      <c r="E47" s="69">
        <f t="shared" ref="E47:BP47" si="91">IFERROR(E46/E13,"na")</f>
        <v>0.24618047155591113</v>
      </c>
      <c r="F47" s="13">
        <f t="shared" si="91"/>
        <v>0.12649492675224425</v>
      </c>
      <c r="G47" s="13">
        <f t="shared" si="91"/>
        <v>0.39395696870451247</v>
      </c>
      <c r="H47" s="13">
        <f t="shared" si="91"/>
        <v>0.24296346768698568</v>
      </c>
      <c r="I47" s="13">
        <f t="shared" si="91"/>
        <v>0.2127460466001555</v>
      </c>
      <c r="J47" s="13">
        <f t="shared" si="91"/>
        <v>0.33954071946246672</v>
      </c>
      <c r="K47" s="13">
        <f t="shared" si="91"/>
        <v>0.30221510974263416</v>
      </c>
      <c r="L47" s="64">
        <f t="shared" si="91"/>
        <v>0.25389061805246765</v>
      </c>
      <c r="M47" s="69">
        <f t="shared" si="91"/>
        <v>0.32422094150048458</v>
      </c>
      <c r="N47" s="13">
        <f t="shared" si="91"/>
        <v>0.17878274468916985</v>
      </c>
      <c r="O47" s="13">
        <f t="shared" si="91"/>
        <v>0.44232708414792243</v>
      </c>
      <c r="P47" s="13">
        <f t="shared" si="91"/>
        <v>0.19554742456646662</v>
      </c>
      <c r="Q47" s="13">
        <f t="shared" si="91"/>
        <v>0.24647229677561672</v>
      </c>
      <c r="R47" s="13">
        <f t="shared" si="91"/>
        <v>0.29535183969489515</v>
      </c>
      <c r="S47" s="13">
        <f t="shared" si="91"/>
        <v>0.25766896591981486</v>
      </c>
      <c r="T47" s="64">
        <f t="shared" si="91"/>
        <v>0.26211048491546357</v>
      </c>
      <c r="U47" s="69">
        <f t="shared" si="91"/>
        <v>0.33879671622940472</v>
      </c>
      <c r="V47" s="13">
        <f t="shared" si="91"/>
        <v>0.13954408922625569</v>
      </c>
      <c r="W47" s="13">
        <f t="shared" si="91"/>
        <v>0.42036706534189289</v>
      </c>
      <c r="X47" s="13">
        <f t="shared" si="91"/>
        <v>0.15465898174831894</v>
      </c>
      <c r="Y47" s="13">
        <f t="shared" si="91"/>
        <v>0.23362050524104944</v>
      </c>
      <c r="Z47" s="13">
        <f t="shared" si="91"/>
        <v>0.28092566619915849</v>
      </c>
      <c r="AA47" s="13">
        <f t="shared" si="91"/>
        <v>0.23437223304409421</v>
      </c>
      <c r="AB47" s="64">
        <f t="shared" si="91"/>
        <v>0.24857356924672924</v>
      </c>
      <c r="AC47" s="69">
        <f t="shared" si="91"/>
        <v>0.29696624412476857</v>
      </c>
      <c r="AD47" s="13">
        <f t="shared" si="91"/>
        <v>0.13434871561718573</v>
      </c>
      <c r="AE47" s="13">
        <f t="shared" si="91"/>
        <v>0.40175131348511384</v>
      </c>
      <c r="AF47" s="13">
        <f t="shared" si="91"/>
        <v>0.13219246031746032</v>
      </c>
      <c r="AG47" s="13">
        <f t="shared" si="91"/>
        <v>0.20767538182759512</v>
      </c>
      <c r="AH47" s="13">
        <f t="shared" si="91"/>
        <v>0.34743163812931255</v>
      </c>
      <c r="AI47" s="13">
        <f t="shared" si="91"/>
        <v>0.27424523528419631</v>
      </c>
      <c r="AJ47" s="64">
        <f t="shared" si="91"/>
        <v>0.25466105335509925</v>
      </c>
      <c r="AK47" s="69">
        <f t="shared" si="91"/>
        <v>0.32794292508917955</v>
      </c>
      <c r="AL47" s="13">
        <f t="shared" si="91"/>
        <v>0.15732626859588345</v>
      </c>
      <c r="AM47" s="13">
        <f t="shared" si="91"/>
        <v>0.43268003304047459</v>
      </c>
      <c r="AN47" s="13">
        <f t="shared" si="91"/>
        <v>0.1480840008659883</v>
      </c>
      <c r="AO47" s="13">
        <f t="shared" si="91"/>
        <v>0.23494647636039251</v>
      </c>
      <c r="AP47" s="13">
        <f t="shared" si="91"/>
        <v>0.30872850728288248</v>
      </c>
      <c r="AQ47" s="13">
        <f t="shared" si="91"/>
        <v>0.25476363636363636</v>
      </c>
      <c r="AR47" s="64">
        <f t="shared" si="91"/>
        <v>0.25983670151845423</v>
      </c>
      <c r="AS47" s="69">
        <f t="shared" si="91"/>
        <v>0.32233708909280984</v>
      </c>
      <c r="AT47" s="13">
        <f t="shared" si="91"/>
        <v>0.11606456571867795</v>
      </c>
      <c r="AU47" s="13">
        <f t="shared" si="91"/>
        <v>0.23355829032684927</v>
      </c>
      <c r="AV47" s="13">
        <f t="shared" si="91"/>
        <v>0.14840916157114728</v>
      </c>
      <c r="AW47" s="13">
        <f t="shared" si="91"/>
        <v>0.20037959859467755</v>
      </c>
      <c r="AX47" s="13">
        <f t="shared" si="91"/>
        <v>-0.34625764327909631</v>
      </c>
      <c r="AY47" s="13">
        <f t="shared" si="91"/>
        <v>-0.10495676286434344</v>
      </c>
      <c r="AZ47" s="13">
        <f t="shared" si="91"/>
        <v>4.1665880963878042E-2</v>
      </c>
      <c r="BA47" s="69">
        <f t="shared" si="91"/>
        <v>-0.34625764327909653</v>
      </c>
      <c r="BB47" s="13">
        <f t="shared" si="91"/>
        <v>-0.34625764327909625</v>
      </c>
      <c r="BC47" s="13">
        <f t="shared" si="91"/>
        <v>-0.34625764327909625</v>
      </c>
      <c r="BD47" s="13">
        <f t="shared" si="91"/>
        <v>-0.34625764327909636</v>
      </c>
      <c r="BE47" s="13">
        <f t="shared" si="91"/>
        <v>-0.34625764327909642</v>
      </c>
      <c r="BF47" s="13">
        <f t="shared" si="91"/>
        <v>-0.34625764327909636</v>
      </c>
      <c r="BG47" s="13">
        <f t="shared" si="91"/>
        <v>-0.34625764327909636</v>
      </c>
      <c r="BH47" s="64">
        <f t="shared" si="91"/>
        <v>-0.34625764327909647</v>
      </c>
      <c r="BI47" s="69">
        <f t="shared" si="91"/>
        <v>-0.34625764327909614</v>
      </c>
      <c r="BJ47" s="13">
        <f t="shared" si="91"/>
        <v>-0.34625764327909625</v>
      </c>
      <c r="BK47" s="13">
        <f t="shared" si="91"/>
        <v>-0.34625764327909619</v>
      </c>
      <c r="BL47" s="13">
        <f t="shared" si="91"/>
        <v>-0.34625764327909631</v>
      </c>
      <c r="BM47" s="13">
        <f t="shared" si="91"/>
        <v>-0.34625764327909625</v>
      </c>
      <c r="BN47" s="13">
        <f t="shared" si="91"/>
        <v>-0.34625764327909631</v>
      </c>
      <c r="BO47" s="13">
        <f t="shared" si="91"/>
        <v>-0.34625764327909631</v>
      </c>
      <c r="BP47" s="64">
        <f t="shared" si="91"/>
        <v>-0.34625764327909619</v>
      </c>
      <c r="BQ47" s="69">
        <f t="shared" ref="BQ47:DT47" si="92">IFERROR(BQ46/BQ13,"na")</f>
        <v>-0.34625764327909631</v>
      </c>
      <c r="BR47" s="13">
        <f t="shared" si="92"/>
        <v>-0.34625764327909619</v>
      </c>
      <c r="BS47" s="13">
        <f t="shared" si="92"/>
        <v>-0.34625764327909636</v>
      </c>
      <c r="BT47" s="13">
        <f t="shared" si="92"/>
        <v>-0.34625764327909619</v>
      </c>
      <c r="BU47" s="13">
        <f t="shared" si="92"/>
        <v>-0.34625764327909642</v>
      </c>
      <c r="BV47" s="13">
        <f t="shared" si="92"/>
        <v>-0.34625764327909631</v>
      </c>
      <c r="BW47" s="13">
        <f t="shared" si="92"/>
        <v>-0.34625764327909636</v>
      </c>
      <c r="BX47" s="64">
        <f t="shared" si="92"/>
        <v>-0.34625764327909625</v>
      </c>
      <c r="BY47" s="69">
        <f t="shared" si="92"/>
        <v>-0.34625764327909642</v>
      </c>
      <c r="BZ47" s="13">
        <f t="shared" si="92"/>
        <v>-0.34625764327909636</v>
      </c>
      <c r="CA47" s="13">
        <f t="shared" si="92"/>
        <v>-0.34625764327909642</v>
      </c>
      <c r="CB47" s="13">
        <f t="shared" si="92"/>
        <v>-0.34625764327909636</v>
      </c>
      <c r="CC47" s="13">
        <f t="shared" si="92"/>
        <v>-0.34625764327909642</v>
      </c>
      <c r="CD47" s="13">
        <f t="shared" si="92"/>
        <v>-0.34625764327909625</v>
      </c>
      <c r="CE47" s="13">
        <f t="shared" si="92"/>
        <v>-0.34625764327909603</v>
      </c>
      <c r="CF47" s="64">
        <f t="shared" si="92"/>
        <v>-0.34625764327909625</v>
      </c>
      <c r="CG47" s="69">
        <f t="shared" si="92"/>
        <v>-0.34625764327909631</v>
      </c>
      <c r="CH47" s="13">
        <f t="shared" si="92"/>
        <v>-0.34625764327909619</v>
      </c>
      <c r="CI47" s="13">
        <f t="shared" si="92"/>
        <v>-0.34625764327909636</v>
      </c>
      <c r="CJ47" s="13">
        <f t="shared" si="92"/>
        <v>-0.34625764327909636</v>
      </c>
      <c r="CK47" s="13">
        <f t="shared" si="92"/>
        <v>-0.34625764327909619</v>
      </c>
      <c r="CL47" s="13">
        <f t="shared" si="92"/>
        <v>-0.34625764327909625</v>
      </c>
      <c r="CM47" s="13">
        <f t="shared" si="92"/>
        <v>-0.34625764327909636</v>
      </c>
      <c r="CN47" s="64">
        <f t="shared" si="92"/>
        <v>-0.34625764327909642</v>
      </c>
      <c r="CO47" s="69">
        <f t="shared" si="92"/>
        <v>-0.34625764327909619</v>
      </c>
      <c r="CP47" s="13">
        <f t="shared" si="92"/>
        <v>-0.34625764327909642</v>
      </c>
      <c r="CQ47" s="13">
        <f t="shared" si="92"/>
        <v>-0.34625764327909631</v>
      </c>
      <c r="CR47" s="13">
        <f t="shared" si="92"/>
        <v>-0.34625764327909631</v>
      </c>
      <c r="CS47" s="13">
        <f t="shared" si="92"/>
        <v>-0.34625764327909642</v>
      </c>
      <c r="CT47" s="13">
        <f t="shared" si="92"/>
        <v>-0.34625764327909631</v>
      </c>
      <c r="CU47" s="13">
        <f t="shared" si="92"/>
        <v>-0.34625764327909631</v>
      </c>
      <c r="CV47" s="64">
        <f t="shared" si="92"/>
        <v>-0.34625764327909636</v>
      </c>
      <c r="CW47" s="69">
        <f t="shared" si="92"/>
        <v>-0.34625764327909625</v>
      </c>
      <c r="CX47" s="13">
        <f t="shared" si="92"/>
        <v>-0.34625764327909636</v>
      </c>
      <c r="CY47" s="13">
        <f t="shared" si="92"/>
        <v>-0.34625764327909631</v>
      </c>
      <c r="CZ47" s="13">
        <f t="shared" si="92"/>
        <v>-0.34625764327909619</v>
      </c>
      <c r="DA47" s="13">
        <f t="shared" si="92"/>
        <v>-0.34625764327909642</v>
      </c>
      <c r="DB47" s="13">
        <f t="shared" si="92"/>
        <v>-0.34625764327909625</v>
      </c>
      <c r="DC47" s="13">
        <f t="shared" si="92"/>
        <v>-0.34625764327909653</v>
      </c>
      <c r="DD47" s="64">
        <f t="shared" si="92"/>
        <v>-0.34625764327909642</v>
      </c>
      <c r="DE47" s="69">
        <f t="shared" si="92"/>
        <v>-0.34625764327909631</v>
      </c>
      <c r="DF47" s="13">
        <f t="shared" si="92"/>
        <v>-0.34625764327909631</v>
      </c>
      <c r="DG47" s="13">
        <f t="shared" si="92"/>
        <v>-0.34625764327909619</v>
      </c>
      <c r="DH47" s="13">
        <f t="shared" si="92"/>
        <v>-0.34625764327909631</v>
      </c>
      <c r="DI47" s="13">
        <f t="shared" si="92"/>
        <v>-0.34625764327909642</v>
      </c>
      <c r="DJ47" s="13">
        <f t="shared" si="92"/>
        <v>-0.34625764327909619</v>
      </c>
      <c r="DK47" s="13">
        <f t="shared" si="92"/>
        <v>-0.34625764327909619</v>
      </c>
      <c r="DL47" s="64">
        <f t="shared" si="92"/>
        <v>-0.34625764327909631</v>
      </c>
      <c r="DM47" s="69">
        <f t="shared" si="92"/>
        <v>-0.34625764327909625</v>
      </c>
      <c r="DN47" s="13">
        <f t="shared" si="92"/>
        <v>-0.34625764327909631</v>
      </c>
      <c r="DO47" s="13">
        <f t="shared" si="92"/>
        <v>-0.34625764327909647</v>
      </c>
      <c r="DP47" s="13">
        <f t="shared" si="92"/>
        <v>-0.34625764327909636</v>
      </c>
      <c r="DQ47" s="13">
        <f t="shared" si="92"/>
        <v>-0.34625764327909653</v>
      </c>
      <c r="DR47" s="13">
        <f t="shared" si="92"/>
        <v>-0.34625764327909631</v>
      </c>
      <c r="DS47" s="13">
        <f t="shared" si="92"/>
        <v>-0.34625764327909625</v>
      </c>
      <c r="DT47" s="64">
        <f t="shared" si="92"/>
        <v>-0.34625764327909625</v>
      </c>
    </row>
    <row r="48" spans="2:124" s="15" customFormat="1" x14ac:dyDescent="0.25">
      <c r="B48" s="15" t="s">
        <v>202</v>
      </c>
      <c r="C48" s="15" t="s">
        <v>57</v>
      </c>
      <c r="E48" s="66">
        <v>28.407</v>
      </c>
      <c r="F48" s="15">
        <v>0</v>
      </c>
      <c r="G48" s="15">
        <f>E48+F48</f>
        <v>28.407</v>
      </c>
      <c r="H48" s="15">
        <v>55.314999999999998</v>
      </c>
      <c r="I48" s="15">
        <f>E48+F48+H48</f>
        <v>83.721999999999994</v>
      </c>
      <c r="J48" s="15">
        <v>94.635999999999996</v>
      </c>
      <c r="K48" s="15">
        <f>H48+J48</f>
        <v>149.95099999999999</v>
      </c>
      <c r="L48" s="58">
        <f>E48+F48+H48+J48</f>
        <v>178.358</v>
      </c>
      <c r="M48" s="66">
        <v>49.235999999999997</v>
      </c>
      <c r="N48" s="15">
        <v>78.176000000000002</v>
      </c>
      <c r="O48" s="15">
        <f>M48+N48</f>
        <v>127.41200000000001</v>
      </c>
      <c r="P48" s="15">
        <v>70.733599999999996</v>
      </c>
      <c r="Q48" s="15">
        <f>M48+N48+P48</f>
        <v>198.1456</v>
      </c>
      <c r="R48" s="15">
        <v>132.60900000000001</v>
      </c>
      <c r="S48" s="15">
        <f>P48+R48</f>
        <v>203.3426</v>
      </c>
      <c r="T48" s="58">
        <f>M48+N48+P48+R48</f>
        <v>330.75459999999998</v>
      </c>
      <c r="U48" s="66">
        <v>89.531000000000006</v>
      </c>
      <c r="V48" s="15">
        <v>95.260999999999996</v>
      </c>
      <c r="W48" s="15">
        <f>U48+V48</f>
        <v>184.792</v>
      </c>
      <c r="X48" s="15">
        <v>114.467</v>
      </c>
      <c r="Y48" s="15">
        <f>U48+V48+X48</f>
        <v>299.25900000000001</v>
      </c>
      <c r="Z48" s="15">
        <v>124.03400000000001</v>
      </c>
      <c r="AA48" s="15">
        <f>X48+Z48</f>
        <v>238.501</v>
      </c>
      <c r="AB48" s="58">
        <f>U48+V48+X48+Z48</f>
        <v>423.29300000000001</v>
      </c>
      <c r="AC48" s="66">
        <v>74.103999999999999</v>
      </c>
      <c r="AD48" s="15">
        <v>93.834999999999994</v>
      </c>
      <c r="AE48" s="15">
        <f>AE50+AE54</f>
        <v>-2</v>
      </c>
      <c r="AF48" s="15">
        <v>89.66</v>
      </c>
      <c r="AG48" s="15">
        <f>AG50+AG54</f>
        <v>1</v>
      </c>
      <c r="AH48" s="15">
        <v>158.23599999999999</v>
      </c>
      <c r="AI48" s="15">
        <f t="shared" ref="AI48:AJ48" si="93">AI50+AI52+AI54</f>
        <v>4</v>
      </c>
      <c r="AJ48" s="58">
        <f t="shared" si="93"/>
        <v>2</v>
      </c>
      <c r="AK48" s="66">
        <v>146.24</v>
      </c>
      <c r="AL48" s="15">
        <v>252.02699999999999</v>
      </c>
      <c r="AM48" s="15">
        <f>AM50+AM54</f>
        <v>1</v>
      </c>
      <c r="AN48" s="15">
        <v>184.62200000000001</v>
      </c>
      <c r="AO48" s="15">
        <f>AO50+AO54</f>
        <v>3</v>
      </c>
      <c r="AP48" s="15">
        <f t="shared" ref="AP48:AR48" si="94">AP50+AP52+AP54</f>
        <v>15</v>
      </c>
      <c r="AQ48" s="15">
        <f t="shared" si="94"/>
        <v>1</v>
      </c>
      <c r="AR48" s="58">
        <f t="shared" si="94"/>
        <v>2</v>
      </c>
      <c r="AS48" s="66">
        <f>AS50+AS52+AS54</f>
        <v>174</v>
      </c>
      <c r="AT48" s="15">
        <f>AT50+AT54</f>
        <v>89</v>
      </c>
      <c r="AU48" s="15">
        <f>AU50+AU54</f>
        <v>97</v>
      </c>
      <c r="AV48" s="15">
        <f>AV50+AV54</f>
        <v>92</v>
      </c>
      <c r="AW48" s="15">
        <f>AW50+AW52+AW54</f>
        <v>180</v>
      </c>
      <c r="AX48" s="15">
        <f>AX50+AX52</f>
        <v>-456.05196000000007</v>
      </c>
      <c r="AY48" s="15">
        <f t="shared" ref="AY48:AZ48" si="95">AY50+AY52+AY54</f>
        <v>-714.86116000000015</v>
      </c>
      <c r="AZ48" s="15">
        <f t="shared" si="95"/>
        <v>-617.86116000000015</v>
      </c>
      <c r="BA48" s="66">
        <f>BA50+BA52</f>
        <v>-478.85455800000034</v>
      </c>
      <c r="BB48" s="15">
        <f>BB50+BB52</f>
        <v>-502.79728590000013</v>
      </c>
      <c r="BC48" s="15">
        <f>BC50+BC54</f>
        <v>-1736.7686469000009</v>
      </c>
      <c r="BD48" s="15">
        <f>BD50+BD52</f>
        <v>-527.93715019500019</v>
      </c>
      <c r="BE48" s="15">
        <f>BE50+BE52+BE54</f>
        <v>-1509.5889940950008</v>
      </c>
      <c r="BF48" s="15">
        <f>BF50+BF52</f>
        <v>-554.33400770475032</v>
      </c>
      <c r="BG48" s="15">
        <f t="shared" ref="BG48:BH48" si="96">BG50+BG52+BG54</f>
        <v>-1082.2711578997505</v>
      </c>
      <c r="BH48" s="58">
        <f t="shared" si="96"/>
        <v>-2063.9230017997506</v>
      </c>
      <c r="BI48" s="66">
        <f>BI50+BI52</f>
        <v>-582.05070808998744</v>
      </c>
      <c r="BJ48" s="15">
        <f>BJ50+BJ52</f>
        <v>-611.15324349448701</v>
      </c>
      <c r="BK48" s="15">
        <f>BK50+BK54</f>
        <v>-2111.0531451109937</v>
      </c>
      <c r="BL48" s="15">
        <f>BL50+BL52</f>
        <v>-641.71090566921157</v>
      </c>
      <c r="BM48" s="15">
        <f>BM50+BM52+BM54</f>
        <v>-1834.9148572536863</v>
      </c>
      <c r="BN48" s="15">
        <f>BN50+BN52</f>
        <v>-673.7964509526721</v>
      </c>
      <c r="BO48" s="15">
        <f t="shared" ref="BO48:BP48" si="97">BO50+BO52+BO54</f>
        <v>-1315.5073566218837</v>
      </c>
      <c r="BP48" s="58">
        <f t="shared" si="97"/>
        <v>-2508.7113082063579</v>
      </c>
      <c r="BQ48" s="66">
        <f>BQ50+BQ52</f>
        <v>-707.48627350030574</v>
      </c>
      <c r="BR48" s="15">
        <f>BR50+BR52</f>
        <v>-742.86058717532069</v>
      </c>
      <c r="BS48" s="15">
        <f>BS50+BS54</f>
        <v>-2565.9982919645699</v>
      </c>
      <c r="BT48" s="15">
        <f>BT50+BT52</f>
        <v>-780.00361653408697</v>
      </c>
      <c r="BU48" s="15">
        <f>BU50+BU52+BU54</f>
        <v>-2230.3504772097135</v>
      </c>
      <c r="BV48" s="15">
        <f>BV50+BV52</f>
        <v>-819.00379736079162</v>
      </c>
      <c r="BW48" s="15">
        <f t="shared" ref="BW48:BX48" si="98">BW50+BW52+BW54</f>
        <v>-1599.0074138948789</v>
      </c>
      <c r="BX48" s="58">
        <f t="shared" si="98"/>
        <v>-3049.3542745705054</v>
      </c>
      <c r="BY48" s="66">
        <f>BY50+BY52</f>
        <v>-859.95398722883147</v>
      </c>
      <c r="BZ48" s="15">
        <f>BZ50+BZ52</f>
        <v>-902.95168659027297</v>
      </c>
      <c r="CA48" s="15">
        <f>CA50+CA54</f>
        <v>-3118.9869613722617</v>
      </c>
      <c r="CB48" s="15">
        <f>CB50+CB52</f>
        <v>-948.0992709197867</v>
      </c>
      <c r="CC48" s="15">
        <f>CC50+CC52+CC54</f>
        <v>-2711.0049447388915</v>
      </c>
      <c r="CD48" s="15">
        <f>CD50+CD52</f>
        <v>-995.50423446577577</v>
      </c>
      <c r="CE48" s="15">
        <f t="shared" ref="CE48:CF48" si="99">CE50+CE52+CE54</f>
        <v>-1943.6035053855626</v>
      </c>
      <c r="CF48" s="58">
        <f t="shared" si="99"/>
        <v>-3706.5091792046674</v>
      </c>
      <c r="CG48" s="66">
        <f>CG50+CG52</f>
        <v>-1045.2794461890646</v>
      </c>
      <c r="CH48" s="15">
        <f>CH50+CH52</f>
        <v>-1097.5434184985177</v>
      </c>
      <c r="CI48" s="15">
        <f>CI50+CI54</f>
        <v>-3791.1481452164917</v>
      </c>
      <c r="CJ48" s="15">
        <f>CJ50+CJ52</f>
        <v>-1152.4205894234442</v>
      </c>
      <c r="CK48" s="15">
        <f>CK50+CK52+CK54</f>
        <v>-3295.243454111026</v>
      </c>
      <c r="CL48" s="15">
        <f>CL50+CL52</f>
        <v>-1210.041618894616</v>
      </c>
      <c r="CM48" s="15">
        <f t="shared" ref="CM48:CN48" si="100">CM50+CM52+CM54</f>
        <v>-2362.4622083180607</v>
      </c>
      <c r="CN48" s="58">
        <f t="shared" si="100"/>
        <v>-4505.2850730056425</v>
      </c>
      <c r="CO48" s="66">
        <f>CO50+CO52</f>
        <v>-1270.543699839347</v>
      </c>
      <c r="CP48" s="15">
        <f>CP50+CP52</f>
        <v>-1334.070884831315</v>
      </c>
      <c r="CQ48" s="15">
        <f>CQ50+CQ54</f>
        <v>-4608.164265186555</v>
      </c>
      <c r="CR48" s="15">
        <f>CR50+CR52</f>
        <v>-1400.7744290728804</v>
      </c>
      <c r="CS48" s="15">
        <f>CS50+CS52+CS54</f>
        <v>-4005.389013743541</v>
      </c>
      <c r="CT48" s="15">
        <f>CT50+CT52</f>
        <v>-1470.8131505265246</v>
      </c>
      <c r="CU48" s="15">
        <f t="shared" ref="CU48:CV48" si="101">CU50+CU52+CU54</f>
        <v>-2871.5875795994052</v>
      </c>
      <c r="CV48" s="58">
        <f t="shared" si="101"/>
        <v>-5476.2021642700647</v>
      </c>
      <c r="CW48" s="66">
        <f>CW50+CW52</f>
        <v>-1544.3538080528506</v>
      </c>
      <c r="CX48" s="15">
        <f>CX50+CX52</f>
        <v>-1621.5714984554934</v>
      </c>
      <c r="CY48" s="15">
        <f>CY50+CY54</f>
        <v>-5601.2524653609162</v>
      </c>
      <c r="CZ48" s="15">
        <f>CZ50+CZ52</f>
        <v>-1702.6500733782677</v>
      </c>
      <c r="DA48" s="15">
        <f>DA50+DA52+DA54</f>
        <v>-4868.5753798866117</v>
      </c>
      <c r="DB48" s="15">
        <f>DB50+DB52</f>
        <v>-1787.7825770471813</v>
      </c>
      <c r="DC48" s="15">
        <f t="shared" ref="DC48:DD48" si="102">DC50+DC52+DC54</f>
        <v>-3490.4326504254486</v>
      </c>
      <c r="DD48" s="58">
        <f t="shared" si="102"/>
        <v>-6656.3579569337926</v>
      </c>
      <c r="DE48" s="66">
        <f>DE50+DE52</f>
        <v>-1877.1717058995405</v>
      </c>
      <c r="DF48" s="15">
        <f>DF50+DF52</f>
        <v>-1971.0302911945173</v>
      </c>
      <c r="DG48" s="15">
        <f>DG50+DG54</f>
        <v>-6808.3573794741023</v>
      </c>
      <c r="DH48" s="15">
        <f>DH50+DH52</f>
        <v>-2069.5818057542438</v>
      </c>
      <c r="DI48" s="15">
        <f>DI50+DI52+DI54</f>
        <v>-5917.783802848302</v>
      </c>
      <c r="DJ48" s="15">
        <f>DJ50+DJ52</f>
        <v>-2173.0608960419549</v>
      </c>
      <c r="DK48" s="15">
        <f t="shared" ref="DK48:DL48" si="103">DK50+DK52+DK54</f>
        <v>-4242.6427017961996</v>
      </c>
      <c r="DL48" s="58">
        <f t="shared" si="103"/>
        <v>-8090.844698890257</v>
      </c>
      <c r="DM48" s="66">
        <f>DM50+DM52</f>
        <v>-2281.7139408440535</v>
      </c>
      <c r="DN48" s="15">
        <f>DN50+DN52</f>
        <v>-2395.7996378862563</v>
      </c>
      <c r="DO48" s="15">
        <f>DO50+DO54</f>
        <v>-8275.6009469843957</v>
      </c>
      <c r="DP48" s="15">
        <f>DP50+DP52</f>
        <v>-2515.5896197805705</v>
      </c>
      <c r="DQ48" s="15">
        <f>DQ50+DQ52+DQ54</f>
        <v>-7193.1031985108802</v>
      </c>
      <c r="DR48" s="15">
        <f>DR50+DR52</f>
        <v>-2641.3691007695975</v>
      </c>
      <c r="DS48" s="15">
        <f t="shared" ref="DS48:DT48" si="104">DS50+DS52+DS54</f>
        <v>-5156.9587205501684</v>
      </c>
      <c r="DT48" s="58">
        <f t="shared" si="104"/>
        <v>-9834.4722992804764</v>
      </c>
    </row>
    <row r="49" spans="2:124" s="18" customFormat="1" ht="14.4" x14ac:dyDescent="0.3">
      <c r="B49" s="6" t="s">
        <v>48</v>
      </c>
      <c r="C49" s="12" t="s">
        <v>58</v>
      </c>
      <c r="D49" s="12"/>
      <c r="E49" s="67">
        <f t="shared" ref="E49:BP49" si="105">IFERROR(E48/E46,"na")</f>
        <v>2.1473278403507452E-2</v>
      </c>
      <c r="F49" s="12">
        <f t="shared" si="105"/>
        <v>0</v>
      </c>
      <c r="G49" s="12">
        <f t="shared" si="105"/>
        <v>8.1999249487630949E-3</v>
      </c>
      <c r="H49" s="12">
        <f t="shared" si="105"/>
        <v>5.966454535648797E-2</v>
      </c>
      <c r="I49" s="12">
        <f t="shared" si="105"/>
        <v>3.1209274584358442E-2</v>
      </c>
      <c r="J49" s="12">
        <f t="shared" si="105"/>
        <v>4.6013516798755288E-2</v>
      </c>
      <c r="K49" s="12">
        <f t="shared" si="105"/>
        <v>5.0255043903746868E-2</v>
      </c>
      <c r="L49" s="63">
        <f t="shared" si="105"/>
        <v>3.7633827780473923E-2</v>
      </c>
      <c r="M49" s="67">
        <f t="shared" si="105"/>
        <v>2.5817209375491576E-2</v>
      </c>
      <c r="N49" s="12">
        <f t="shared" si="105"/>
        <v>0.11397579822131505</v>
      </c>
      <c r="O49" s="12">
        <f t="shared" si="105"/>
        <v>2.9638969014608735E-2</v>
      </c>
      <c r="P49" s="12">
        <f t="shared" si="105"/>
        <v>9.3205428910264815E-2</v>
      </c>
      <c r="Q49" s="12">
        <f t="shared" si="105"/>
        <v>5.911441272114324E-2</v>
      </c>
      <c r="R49" s="12">
        <f t="shared" si="105"/>
        <v>7.0178270344760429E-2</v>
      </c>
      <c r="S49" s="12">
        <f t="shared" si="105"/>
        <v>7.6776457031182119E-2</v>
      </c>
      <c r="T49" s="63">
        <f t="shared" si="105"/>
        <v>6.3103018943806571E-2</v>
      </c>
      <c r="U49" s="67">
        <f t="shared" si="105"/>
        <v>3.792722189273913E-2</v>
      </c>
      <c r="V49" s="12">
        <f t="shared" si="105"/>
        <v>0.15895377940931077</v>
      </c>
      <c r="W49" s="12">
        <f t="shared" si="105"/>
        <v>3.9032591935449799E-2</v>
      </c>
      <c r="X49" s="12">
        <f t="shared" si="105"/>
        <v>0.17774378881987576</v>
      </c>
      <c r="Y49" s="12">
        <f t="shared" si="105"/>
        <v>8.3037542662116035E-2</v>
      </c>
      <c r="Z49" s="12">
        <f t="shared" si="105"/>
        <v>6.1924113829256118E-2</v>
      </c>
      <c r="AA49" s="12">
        <f t="shared" si="105"/>
        <v>9.0102380052890063E-2</v>
      </c>
      <c r="AB49" s="63">
        <f t="shared" si="105"/>
        <v>7.5495015070716459E-2</v>
      </c>
      <c r="AC49" s="67">
        <f t="shared" si="105"/>
        <v>3.5541486810551561E-2</v>
      </c>
      <c r="AD49" s="12">
        <f t="shared" si="105"/>
        <v>0.15877326565143823</v>
      </c>
      <c r="AE49" s="12">
        <f t="shared" si="105"/>
        <v>-4.3591979075850045E-4</v>
      </c>
      <c r="AF49" s="12">
        <f t="shared" si="105"/>
        <v>0.16821763602251408</v>
      </c>
      <c r="AG49" s="12">
        <f t="shared" si="105"/>
        <v>3.1162355874104082E-4</v>
      </c>
      <c r="AH49" s="12">
        <f t="shared" si="105"/>
        <v>5.8196395733725634E-2</v>
      </c>
      <c r="AI49" s="12">
        <f t="shared" si="105"/>
        <v>1.2300123001230013E-3</v>
      </c>
      <c r="AJ49" s="63">
        <f t="shared" si="105"/>
        <v>3.3738191632928474E-4</v>
      </c>
      <c r="AK49" s="67">
        <f t="shared" si="105"/>
        <v>5.3023930384336476E-2</v>
      </c>
      <c r="AL49" s="12">
        <f t="shared" si="105"/>
        <v>0.32645984455958549</v>
      </c>
      <c r="AM49" s="12">
        <f t="shared" si="105"/>
        <v>1.7355085039916696E-4</v>
      </c>
      <c r="AN49" s="12">
        <f t="shared" si="105"/>
        <v>0.26991520467836261</v>
      </c>
      <c r="AO49" s="12">
        <f t="shared" si="105"/>
        <v>7.1191267204556241E-4</v>
      </c>
      <c r="AP49" s="12">
        <f t="shared" si="105"/>
        <v>5.321035828307911E-3</v>
      </c>
      <c r="AQ49" s="12">
        <f t="shared" si="105"/>
        <v>2.8546959748786756E-4</v>
      </c>
      <c r="AR49" s="63">
        <f t="shared" si="105"/>
        <v>2.8437366699843596E-4</v>
      </c>
      <c r="AS49" s="67">
        <f t="shared" si="105"/>
        <v>6.2702702702702701E-2</v>
      </c>
      <c r="AT49" s="12">
        <f t="shared" si="105"/>
        <v>0.11788079470198676</v>
      </c>
      <c r="AU49" s="12">
        <f t="shared" si="105"/>
        <v>2.7478753541076487E-2</v>
      </c>
      <c r="AV49" s="12">
        <f t="shared" si="105"/>
        <v>6.4245810055865923E-2</v>
      </c>
      <c r="AW49" s="12">
        <f t="shared" si="105"/>
        <v>3.6275695284159616E-2</v>
      </c>
      <c r="AX49" s="12">
        <f t="shared" si="105"/>
        <v>0.13</v>
      </c>
      <c r="AY49" s="12">
        <f t="shared" si="105"/>
        <v>0.34433019345963439</v>
      </c>
      <c r="AZ49" s="12">
        <f t="shared" si="105"/>
        <v>-0.42496578875692459</v>
      </c>
      <c r="BA49" s="67">
        <f t="shared" si="105"/>
        <v>0.13</v>
      </c>
      <c r="BB49" s="12">
        <f t="shared" si="105"/>
        <v>0.13000000000000003</v>
      </c>
      <c r="BC49" s="12">
        <f t="shared" si="105"/>
        <v>0.23000000000000012</v>
      </c>
      <c r="BD49" s="12">
        <f t="shared" si="105"/>
        <v>0.13</v>
      </c>
      <c r="BE49" s="12">
        <f t="shared" si="105"/>
        <v>0.13</v>
      </c>
      <c r="BF49" s="12">
        <f t="shared" si="105"/>
        <v>0.13</v>
      </c>
      <c r="BG49" s="12">
        <f t="shared" si="105"/>
        <v>0.13</v>
      </c>
      <c r="BH49" s="63">
        <f t="shared" si="105"/>
        <v>0.12999999999999995</v>
      </c>
      <c r="BI49" s="67">
        <f t="shared" si="105"/>
        <v>0.12999999999999998</v>
      </c>
      <c r="BJ49" s="12">
        <f t="shared" si="105"/>
        <v>0.13</v>
      </c>
      <c r="BK49" s="12">
        <f t="shared" si="105"/>
        <v>0.23000000000000004</v>
      </c>
      <c r="BL49" s="12">
        <f t="shared" si="105"/>
        <v>0.13000000000000003</v>
      </c>
      <c r="BM49" s="12">
        <f t="shared" si="105"/>
        <v>0.13</v>
      </c>
      <c r="BN49" s="12">
        <f t="shared" si="105"/>
        <v>0.13</v>
      </c>
      <c r="BO49" s="12">
        <f t="shared" si="105"/>
        <v>0.13</v>
      </c>
      <c r="BP49" s="63">
        <f t="shared" si="105"/>
        <v>0.13</v>
      </c>
      <c r="BQ49" s="67">
        <f t="shared" ref="BQ49:DT49" si="106">IFERROR(BQ48/BQ46,"na")</f>
        <v>0.13</v>
      </c>
      <c r="BR49" s="12">
        <f t="shared" si="106"/>
        <v>0.12999999999999998</v>
      </c>
      <c r="BS49" s="12">
        <f t="shared" si="106"/>
        <v>0.22999999999999993</v>
      </c>
      <c r="BT49" s="12">
        <f t="shared" si="106"/>
        <v>0.13</v>
      </c>
      <c r="BU49" s="12">
        <f t="shared" si="106"/>
        <v>0.12999999999999995</v>
      </c>
      <c r="BV49" s="12">
        <f t="shared" si="106"/>
        <v>0.13</v>
      </c>
      <c r="BW49" s="12">
        <f t="shared" si="106"/>
        <v>0.13</v>
      </c>
      <c r="BX49" s="63">
        <f t="shared" si="106"/>
        <v>0.13000000000000003</v>
      </c>
      <c r="BY49" s="67">
        <f t="shared" si="106"/>
        <v>0.13</v>
      </c>
      <c r="BZ49" s="12">
        <f t="shared" si="106"/>
        <v>0.13</v>
      </c>
      <c r="CA49" s="12">
        <f t="shared" si="106"/>
        <v>0.23</v>
      </c>
      <c r="CB49" s="12">
        <f t="shared" si="106"/>
        <v>0.13</v>
      </c>
      <c r="CC49" s="12">
        <f t="shared" si="106"/>
        <v>0.13</v>
      </c>
      <c r="CD49" s="12">
        <f t="shared" si="106"/>
        <v>0.13</v>
      </c>
      <c r="CE49" s="12">
        <f t="shared" si="106"/>
        <v>0.13000000000000012</v>
      </c>
      <c r="CF49" s="63">
        <f t="shared" si="106"/>
        <v>0.13000000000000006</v>
      </c>
      <c r="CG49" s="67">
        <f t="shared" si="106"/>
        <v>0.13</v>
      </c>
      <c r="CH49" s="12">
        <f t="shared" si="106"/>
        <v>0.13</v>
      </c>
      <c r="CI49" s="12">
        <f t="shared" si="106"/>
        <v>0.22999999999999993</v>
      </c>
      <c r="CJ49" s="12">
        <f t="shared" si="106"/>
        <v>0.13</v>
      </c>
      <c r="CK49" s="12">
        <f t="shared" si="106"/>
        <v>0.13000000000000003</v>
      </c>
      <c r="CL49" s="12">
        <f t="shared" si="106"/>
        <v>0.13</v>
      </c>
      <c r="CM49" s="12">
        <f t="shared" si="106"/>
        <v>0.13</v>
      </c>
      <c r="CN49" s="63">
        <f t="shared" si="106"/>
        <v>0.12999999999999995</v>
      </c>
      <c r="CO49" s="67">
        <f t="shared" si="106"/>
        <v>0.13000000000000003</v>
      </c>
      <c r="CP49" s="12">
        <f t="shared" si="106"/>
        <v>0.13</v>
      </c>
      <c r="CQ49" s="12">
        <f t="shared" si="106"/>
        <v>0.23</v>
      </c>
      <c r="CR49" s="12">
        <f t="shared" si="106"/>
        <v>0.13</v>
      </c>
      <c r="CS49" s="12">
        <f t="shared" si="106"/>
        <v>0.12999999999999995</v>
      </c>
      <c r="CT49" s="12">
        <f t="shared" si="106"/>
        <v>0.13000000000000003</v>
      </c>
      <c r="CU49" s="12">
        <f t="shared" si="106"/>
        <v>0.13</v>
      </c>
      <c r="CV49" s="63">
        <f t="shared" si="106"/>
        <v>0.12999999999999995</v>
      </c>
      <c r="CW49" s="67">
        <f t="shared" si="106"/>
        <v>0.13</v>
      </c>
      <c r="CX49" s="12">
        <f t="shared" si="106"/>
        <v>0.12999999999999998</v>
      </c>
      <c r="CY49" s="12">
        <f t="shared" si="106"/>
        <v>0.22999999999999998</v>
      </c>
      <c r="CZ49" s="12">
        <f t="shared" si="106"/>
        <v>0.13</v>
      </c>
      <c r="DA49" s="12">
        <f t="shared" si="106"/>
        <v>0.12999999999999995</v>
      </c>
      <c r="DB49" s="12">
        <f t="shared" si="106"/>
        <v>0.13</v>
      </c>
      <c r="DC49" s="12">
        <f t="shared" si="106"/>
        <v>0.12999999999999989</v>
      </c>
      <c r="DD49" s="63">
        <f t="shared" si="106"/>
        <v>0.12999999999999995</v>
      </c>
      <c r="DE49" s="67">
        <f t="shared" si="106"/>
        <v>0.13</v>
      </c>
      <c r="DF49" s="12">
        <f t="shared" si="106"/>
        <v>0.13</v>
      </c>
      <c r="DG49" s="12">
        <f t="shared" si="106"/>
        <v>0.23000000000000007</v>
      </c>
      <c r="DH49" s="12">
        <f t="shared" si="106"/>
        <v>0.13</v>
      </c>
      <c r="DI49" s="12">
        <f t="shared" si="106"/>
        <v>0.12999999999999998</v>
      </c>
      <c r="DJ49" s="12">
        <f t="shared" si="106"/>
        <v>0.12999999999999998</v>
      </c>
      <c r="DK49" s="12">
        <f t="shared" si="106"/>
        <v>0.13000000000000003</v>
      </c>
      <c r="DL49" s="63">
        <f t="shared" si="106"/>
        <v>0.13</v>
      </c>
      <c r="DM49" s="67">
        <f t="shared" si="106"/>
        <v>0.13</v>
      </c>
      <c r="DN49" s="12">
        <f t="shared" si="106"/>
        <v>0.12999999999999998</v>
      </c>
      <c r="DO49" s="12">
        <f t="shared" si="106"/>
        <v>0.22999999999999993</v>
      </c>
      <c r="DP49" s="12">
        <f t="shared" si="106"/>
        <v>0.13000000000000003</v>
      </c>
      <c r="DQ49" s="12">
        <f t="shared" si="106"/>
        <v>0.12999999999999995</v>
      </c>
      <c r="DR49" s="12">
        <f t="shared" si="106"/>
        <v>0.12999999999999998</v>
      </c>
      <c r="DS49" s="12">
        <f t="shared" si="106"/>
        <v>0.13000000000000006</v>
      </c>
      <c r="DT49" s="63">
        <f t="shared" si="106"/>
        <v>0.13</v>
      </c>
    </row>
    <row r="50" spans="2:124" s="15" customFormat="1" x14ac:dyDescent="0.25">
      <c r="B50" s="80" t="s">
        <v>203</v>
      </c>
      <c r="C50" s="15" t="s">
        <v>57</v>
      </c>
      <c r="E50" s="66">
        <v>0</v>
      </c>
      <c r="F50" s="15">
        <v>0</v>
      </c>
      <c r="G50" s="15">
        <f>E50+F50</f>
        <v>0</v>
      </c>
      <c r="H50" s="15">
        <v>7</v>
      </c>
      <c r="I50" s="15">
        <f>E50+F50+H50</f>
        <v>7</v>
      </c>
      <c r="J50" s="15">
        <v>0</v>
      </c>
      <c r="K50" s="15">
        <f>H50+J50</f>
        <v>7</v>
      </c>
      <c r="L50" s="58">
        <f>E50+F50+H50+J50</f>
        <v>7</v>
      </c>
      <c r="M50" s="66">
        <v>0</v>
      </c>
      <c r="N50" s="15">
        <v>0</v>
      </c>
      <c r="O50" s="15">
        <f>M50+N50</f>
        <v>0</v>
      </c>
      <c r="P50" s="15">
        <v>0</v>
      </c>
      <c r="Q50" s="15">
        <f>M50+N50+P50</f>
        <v>0</v>
      </c>
      <c r="R50" s="15">
        <v>0</v>
      </c>
      <c r="S50" s="15">
        <f>P50+R50</f>
        <v>0</v>
      </c>
      <c r="T50" s="58">
        <f>M50+N50+P50+R50</f>
        <v>0</v>
      </c>
      <c r="U50" s="66">
        <v>0</v>
      </c>
      <c r="V50" s="15">
        <v>0</v>
      </c>
      <c r="W50" s="15">
        <f>U50+V50</f>
        <v>0</v>
      </c>
      <c r="X50" s="15">
        <v>0</v>
      </c>
      <c r="Y50" s="15">
        <f>U50+V50+X50</f>
        <v>0</v>
      </c>
      <c r="Z50" s="15">
        <v>0</v>
      </c>
      <c r="AA50" s="15">
        <f>X50+Z50</f>
        <v>0</v>
      </c>
      <c r="AB50" s="58">
        <f>U50+V50+X50+Z50</f>
        <v>0</v>
      </c>
      <c r="AC50" s="66">
        <v>-2</v>
      </c>
      <c r="AD50" s="15">
        <v>0</v>
      </c>
      <c r="AE50" s="15">
        <f>AC50+AD50</f>
        <v>-2</v>
      </c>
      <c r="AF50" s="15">
        <v>3</v>
      </c>
      <c r="AG50" s="15">
        <f>AC50+AD50+AF50</f>
        <v>1</v>
      </c>
      <c r="AH50" s="15">
        <v>1</v>
      </c>
      <c r="AI50" s="15">
        <f>AF50+AH50</f>
        <v>4</v>
      </c>
      <c r="AJ50" s="58">
        <f>AC50+AD50+AF50+AH50</f>
        <v>2</v>
      </c>
      <c r="AK50" s="66">
        <v>1</v>
      </c>
      <c r="AL50" s="15">
        <v>0</v>
      </c>
      <c r="AM50" s="15">
        <f>AK50+AL50</f>
        <v>1</v>
      </c>
      <c r="AN50" s="15">
        <v>2</v>
      </c>
      <c r="AO50" s="15">
        <f>AK50+AL50+AN50</f>
        <v>3</v>
      </c>
      <c r="AP50" s="15">
        <v>-1</v>
      </c>
      <c r="AQ50" s="15">
        <f>AN50+AP50</f>
        <v>1</v>
      </c>
      <c r="AR50" s="58">
        <f>AK50+AL50+AN50+AP50</f>
        <v>2</v>
      </c>
      <c r="AS50" s="66">
        <v>8</v>
      </c>
      <c r="AT50" s="15">
        <v>89</v>
      </c>
      <c r="AU50" s="15">
        <f>AS50+AT50</f>
        <v>97</v>
      </c>
      <c r="AV50" s="15">
        <v>92</v>
      </c>
      <c r="AW50" s="15">
        <f>AS50+AT50+AV50</f>
        <v>189</v>
      </c>
      <c r="AX50" s="15">
        <f>IFERROR(AX46*AX51,"na")</f>
        <v>-806.86116000000015</v>
      </c>
      <c r="AY50" s="15">
        <f>AV50+AX50</f>
        <v>-714.86116000000015</v>
      </c>
      <c r="AZ50" s="15">
        <f>AS50+AT50+AV50+AX50</f>
        <v>-617.86116000000015</v>
      </c>
      <c r="BA50" s="66">
        <f>IFERROR(BA46*BA51,"na")</f>
        <v>-847.20421800000065</v>
      </c>
      <c r="BB50" s="15">
        <f>IFERROR(BB46*BB51,"na")</f>
        <v>-889.56442890000017</v>
      </c>
      <c r="BC50" s="15">
        <f>BA50+BB50</f>
        <v>-1736.7686469000009</v>
      </c>
      <c r="BD50" s="15">
        <f>IFERROR(BD46*BD51,"na")</f>
        <v>-934.04265034500031</v>
      </c>
      <c r="BE50" s="15">
        <f>BA50+BB50+BD50</f>
        <v>-2670.8112972450012</v>
      </c>
      <c r="BF50" s="15">
        <f>IFERROR(BF46*BF51,"na")</f>
        <v>-980.74478286225053</v>
      </c>
      <c r="BG50" s="15">
        <f>BD50+BF50</f>
        <v>-1914.7874332072508</v>
      </c>
      <c r="BH50" s="58">
        <f>BA50+BB50+BD50+BF50</f>
        <v>-3651.5560801072515</v>
      </c>
      <c r="BI50" s="66">
        <f>IFERROR(BI46*BI51,"na")</f>
        <v>-1029.7820220053625</v>
      </c>
      <c r="BJ50" s="15">
        <f>IFERROR(BJ46*BJ51,"na")</f>
        <v>-1081.271123105631</v>
      </c>
      <c r="BK50" s="15">
        <f>BI50+BJ50</f>
        <v>-2111.0531451109937</v>
      </c>
      <c r="BL50" s="15">
        <f>IFERROR(BL46*BL51,"na")</f>
        <v>-1135.3346792609127</v>
      </c>
      <c r="BM50" s="15">
        <f>BI50+BJ50+BL50</f>
        <v>-3246.3878243719064</v>
      </c>
      <c r="BN50" s="15">
        <f>IFERROR(BN46*BN51,"na")</f>
        <v>-1192.1014132239584</v>
      </c>
      <c r="BO50" s="15">
        <f>BL50+BN50</f>
        <v>-2327.4360924848711</v>
      </c>
      <c r="BP50" s="58">
        <f>BI50+BJ50+BL50+BN50</f>
        <v>-4438.4892375958643</v>
      </c>
      <c r="BQ50" s="66">
        <f>IFERROR(BQ46*BQ51,"na")</f>
        <v>-1251.7064838851563</v>
      </c>
      <c r="BR50" s="15">
        <f>IFERROR(BR46*BR51,"na")</f>
        <v>-1314.2918080794136</v>
      </c>
      <c r="BS50" s="15">
        <f>BQ50+BR50</f>
        <v>-2565.9982919645699</v>
      </c>
      <c r="BT50" s="15">
        <f>IFERROR(BT46*BT51,"na")</f>
        <v>-1380.0063984833846</v>
      </c>
      <c r="BU50" s="15">
        <f>BQ50+BR50+BT50</f>
        <v>-3946.0046904479545</v>
      </c>
      <c r="BV50" s="15">
        <f>IFERROR(BV46*BV51,"na")</f>
        <v>-1449.0067184075544</v>
      </c>
      <c r="BW50" s="15">
        <f>BT50+BV50</f>
        <v>-2829.0131168909393</v>
      </c>
      <c r="BX50" s="58">
        <f>BQ50+BR50+BT50+BV50</f>
        <v>-5395.0114088555092</v>
      </c>
      <c r="BY50" s="66">
        <f>IFERROR(BY46*BY51,"na")</f>
        <v>-1521.4570543279326</v>
      </c>
      <c r="BZ50" s="15">
        <f>IFERROR(BZ46*BZ51,"na")</f>
        <v>-1597.5299070443291</v>
      </c>
      <c r="CA50" s="15">
        <f>BY50+BZ50</f>
        <v>-3118.9869613722617</v>
      </c>
      <c r="CB50" s="15">
        <f>IFERROR(CB46*CB51,"na")</f>
        <v>-1677.4064023965457</v>
      </c>
      <c r="CC50" s="15">
        <f>BY50+BZ50+CB50</f>
        <v>-4796.3933637688078</v>
      </c>
      <c r="CD50" s="15">
        <f>IFERROR(CD46*CD51,"na")</f>
        <v>-1761.2767225163725</v>
      </c>
      <c r="CE50" s="15">
        <f>CB50+CD50</f>
        <v>-3438.6831249129182</v>
      </c>
      <c r="CF50" s="58">
        <f>BY50+BZ50+CB50+CD50</f>
        <v>-6557.6700862851803</v>
      </c>
      <c r="CG50" s="66">
        <f>IFERROR(CG46*CG51,"na")</f>
        <v>-1849.3405586421914</v>
      </c>
      <c r="CH50" s="15">
        <f>IFERROR(CH46*CH51,"na")</f>
        <v>-1941.8075865743006</v>
      </c>
      <c r="CI50" s="15">
        <f>CG50+CH50</f>
        <v>-3791.1481452164917</v>
      </c>
      <c r="CJ50" s="15">
        <f>IFERROR(CJ46*CJ51,"na")</f>
        <v>-2038.8979659030165</v>
      </c>
      <c r="CK50" s="15">
        <f>CG50+CH50+CJ50</f>
        <v>-5830.0461111195082</v>
      </c>
      <c r="CL50" s="15">
        <f>IFERROR(CL46*CL51,"na")</f>
        <v>-2140.8428641981668</v>
      </c>
      <c r="CM50" s="15">
        <f>CJ50+CL50</f>
        <v>-4179.7408301011837</v>
      </c>
      <c r="CN50" s="58">
        <f>CG50+CH50+CJ50+CL50</f>
        <v>-7970.8889753176754</v>
      </c>
      <c r="CO50" s="66">
        <f>IFERROR(CO46*CO51,"na")</f>
        <v>-2247.8850074080751</v>
      </c>
      <c r="CP50" s="15">
        <f>IFERROR(CP46*CP51,"na")</f>
        <v>-2360.2792577784803</v>
      </c>
      <c r="CQ50" s="15">
        <f>CO50+CP50</f>
        <v>-4608.164265186555</v>
      </c>
      <c r="CR50" s="15">
        <f>IFERROR(CR46*CR51,"na")</f>
        <v>-2478.2932206674036</v>
      </c>
      <c r="CS50" s="15">
        <f>CO50+CP50+CR50</f>
        <v>-7086.4574858539581</v>
      </c>
      <c r="CT50" s="15">
        <f>IFERROR(CT46*CT51,"na")</f>
        <v>-2602.2078817007741</v>
      </c>
      <c r="CU50" s="15">
        <f>CR50+CT50</f>
        <v>-5080.5011023681782</v>
      </c>
      <c r="CV50" s="58">
        <f>CO50+CP50+CR50+CT50</f>
        <v>-9688.6653675547313</v>
      </c>
      <c r="CW50" s="66">
        <f>IFERROR(CW46*CW51,"na")</f>
        <v>-2732.3182757858126</v>
      </c>
      <c r="CX50" s="15">
        <f>IFERROR(CX46*CX51,"na")</f>
        <v>-2868.934189575104</v>
      </c>
      <c r="CY50" s="15">
        <f>CW50+CX50</f>
        <v>-5601.2524653609162</v>
      </c>
      <c r="CZ50" s="15">
        <f>IFERROR(CZ46*CZ51,"na")</f>
        <v>-3012.3808990538582</v>
      </c>
      <c r="DA50" s="15">
        <f>CW50+CX50+CZ50</f>
        <v>-8613.6333644147744</v>
      </c>
      <c r="DB50" s="15">
        <f>IFERROR(DB46*DB51,"na")</f>
        <v>-3162.9999440065517</v>
      </c>
      <c r="DC50" s="15">
        <f>CZ50+DB50</f>
        <v>-6175.3808430604095</v>
      </c>
      <c r="DD50" s="58">
        <f>CW50+CX50+CZ50+DB50</f>
        <v>-11776.633308421326</v>
      </c>
      <c r="DE50" s="66">
        <f>IFERROR(DE46*DE51,"na")</f>
        <v>-3321.1499412068792</v>
      </c>
      <c r="DF50" s="15">
        <f>IFERROR(DF46*DF51,"na")</f>
        <v>-3487.2074382672231</v>
      </c>
      <c r="DG50" s="15">
        <f>DE50+DF50</f>
        <v>-6808.3573794741023</v>
      </c>
      <c r="DH50" s="15">
        <f>IFERROR(DH46*DH51,"na")</f>
        <v>-3661.5678101805852</v>
      </c>
      <c r="DI50" s="15">
        <f>DE50+DF50+DH50</f>
        <v>-10469.925189654688</v>
      </c>
      <c r="DJ50" s="15">
        <f>IFERROR(DJ46*DJ51,"na")</f>
        <v>-3844.6462006896131</v>
      </c>
      <c r="DK50" s="15">
        <f>DH50+DJ50</f>
        <v>-7506.2140108701988</v>
      </c>
      <c r="DL50" s="58">
        <f>DE50+DF50+DH50+DJ50</f>
        <v>-14314.571390344301</v>
      </c>
      <c r="DM50" s="66">
        <f>IFERROR(DM46*DM51,"na")</f>
        <v>-4036.8785107240947</v>
      </c>
      <c r="DN50" s="15">
        <f>IFERROR(DN46*DN51,"na")</f>
        <v>-4238.7224362603001</v>
      </c>
      <c r="DO50" s="15">
        <f>DM50+DN50</f>
        <v>-8275.6009469843957</v>
      </c>
      <c r="DP50" s="15">
        <f>IFERROR(DP46*DP51,"na")</f>
        <v>-4450.6585580733163</v>
      </c>
      <c r="DQ50" s="15">
        <f>DM50+DN50+DP50</f>
        <v>-12726.259505057711</v>
      </c>
      <c r="DR50" s="15">
        <f>IFERROR(DR46*DR51,"na")</f>
        <v>-4673.1914859769804</v>
      </c>
      <c r="DS50" s="15">
        <f>DP50+DR50</f>
        <v>-9123.8500440502976</v>
      </c>
      <c r="DT50" s="58">
        <f>DM50+DN50+DP50+DR50</f>
        <v>-17399.45099103469</v>
      </c>
    </row>
    <row r="51" spans="2:124" s="18" customFormat="1" ht="14.4" x14ac:dyDescent="0.3">
      <c r="B51" s="6" t="s">
        <v>48</v>
      </c>
      <c r="C51" s="12" t="s">
        <v>58</v>
      </c>
      <c r="D51" s="12"/>
      <c r="E51" s="67">
        <f t="shared" ref="E51:AW51" si="107">IFERROR(E50/E46,"na")</f>
        <v>0</v>
      </c>
      <c r="F51" s="12">
        <f t="shared" si="107"/>
        <v>0</v>
      </c>
      <c r="G51" s="12">
        <f t="shared" si="107"/>
        <v>0</v>
      </c>
      <c r="H51" s="12">
        <f t="shared" si="107"/>
        <v>7.5504260597562293E-3</v>
      </c>
      <c r="I51" s="12">
        <f t="shared" si="107"/>
        <v>2.6094087825244152E-3</v>
      </c>
      <c r="J51" s="12">
        <f t="shared" si="107"/>
        <v>0</v>
      </c>
      <c r="K51" s="12">
        <f t="shared" si="107"/>
        <v>2.3460017427441504E-3</v>
      </c>
      <c r="L51" s="63">
        <f t="shared" si="107"/>
        <v>1.4770113729875725E-3</v>
      </c>
      <c r="M51" s="67">
        <f t="shared" si="107"/>
        <v>0</v>
      </c>
      <c r="N51" s="12">
        <f t="shared" si="107"/>
        <v>0</v>
      </c>
      <c r="O51" s="12">
        <f t="shared" si="107"/>
        <v>0</v>
      </c>
      <c r="P51" s="12">
        <f t="shared" si="107"/>
        <v>0</v>
      </c>
      <c r="Q51" s="12">
        <f t="shared" si="107"/>
        <v>0</v>
      </c>
      <c r="R51" s="12">
        <f t="shared" si="107"/>
        <v>0</v>
      </c>
      <c r="S51" s="12">
        <f t="shared" si="107"/>
        <v>0</v>
      </c>
      <c r="T51" s="63">
        <f t="shared" si="107"/>
        <v>0</v>
      </c>
      <c r="U51" s="67">
        <f t="shared" si="107"/>
        <v>0</v>
      </c>
      <c r="V51" s="12">
        <f t="shared" si="107"/>
        <v>0</v>
      </c>
      <c r="W51" s="12">
        <f t="shared" si="107"/>
        <v>0</v>
      </c>
      <c r="X51" s="12">
        <f t="shared" si="107"/>
        <v>0</v>
      </c>
      <c r="Y51" s="12">
        <f t="shared" si="107"/>
        <v>0</v>
      </c>
      <c r="Z51" s="12">
        <f t="shared" si="107"/>
        <v>0</v>
      </c>
      <c r="AA51" s="12">
        <f t="shared" si="107"/>
        <v>0</v>
      </c>
      <c r="AB51" s="63">
        <f t="shared" si="107"/>
        <v>0</v>
      </c>
      <c r="AC51" s="67">
        <f t="shared" si="107"/>
        <v>-9.5923261390887292E-4</v>
      </c>
      <c r="AD51" s="12">
        <f t="shared" si="107"/>
        <v>0</v>
      </c>
      <c r="AE51" s="12">
        <f t="shared" si="107"/>
        <v>-4.3591979075850045E-4</v>
      </c>
      <c r="AF51" s="12">
        <f t="shared" si="107"/>
        <v>5.6285178236397749E-3</v>
      </c>
      <c r="AG51" s="12">
        <f t="shared" si="107"/>
        <v>3.1162355874104082E-4</v>
      </c>
      <c r="AH51" s="12">
        <f t="shared" si="107"/>
        <v>3.677822728944465E-4</v>
      </c>
      <c r="AI51" s="12">
        <f t="shared" si="107"/>
        <v>1.2300123001230013E-3</v>
      </c>
      <c r="AJ51" s="63">
        <f t="shared" si="107"/>
        <v>3.3738191632928474E-4</v>
      </c>
      <c r="AK51" s="67">
        <f t="shared" si="107"/>
        <v>3.6258158085569254E-4</v>
      </c>
      <c r="AL51" s="12">
        <f t="shared" si="107"/>
        <v>0</v>
      </c>
      <c r="AM51" s="12">
        <f t="shared" si="107"/>
        <v>1.7355085039916696E-4</v>
      </c>
      <c r="AN51" s="12">
        <f t="shared" si="107"/>
        <v>2.9239766081871343E-3</v>
      </c>
      <c r="AO51" s="12">
        <f t="shared" si="107"/>
        <v>7.1191267204556241E-4</v>
      </c>
      <c r="AP51" s="12">
        <f t="shared" si="107"/>
        <v>-3.5473572188719402E-4</v>
      </c>
      <c r="AQ51" s="12">
        <f t="shared" si="107"/>
        <v>2.8546959748786756E-4</v>
      </c>
      <c r="AR51" s="63">
        <f t="shared" si="107"/>
        <v>2.8437366699843596E-4</v>
      </c>
      <c r="AS51" s="67">
        <f t="shared" si="107"/>
        <v>2.8828828828828829E-3</v>
      </c>
      <c r="AT51" s="12">
        <f t="shared" si="107"/>
        <v>0.11788079470198676</v>
      </c>
      <c r="AU51" s="12">
        <f t="shared" si="107"/>
        <v>2.7478753541076487E-2</v>
      </c>
      <c r="AV51" s="12">
        <f t="shared" si="107"/>
        <v>6.4245810055865923E-2</v>
      </c>
      <c r="AW51" s="12">
        <f t="shared" si="107"/>
        <v>3.8089480048367597E-2</v>
      </c>
      <c r="AX51" s="21">
        <v>0.23</v>
      </c>
      <c r="AY51" s="12">
        <f>IFERROR(AY50/AY46,"na")</f>
        <v>0.34433019345963439</v>
      </c>
      <c r="AZ51" s="12">
        <f>IFERROR(AZ50/AZ46,"na")</f>
        <v>-0.42496578875692459</v>
      </c>
      <c r="BA51" s="82">
        <v>0.23</v>
      </c>
      <c r="BB51" s="85">
        <v>0.23</v>
      </c>
      <c r="BC51" s="12">
        <f>IFERROR(BC50/BC46,"na")</f>
        <v>0.23000000000000012</v>
      </c>
      <c r="BD51" s="21">
        <v>0.23</v>
      </c>
      <c r="BE51" s="12">
        <f>IFERROR(BE50/BE46,"na")</f>
        <v>0.23</v>
      </c>
      <c r="BF51" s="21">
        <v>0.23</v>
      </c>
      <c r="BG51" s="12">
        <f>IFERROR(BG50/BG46,"na")</f>
        <v>0.23</v>
      </c>
      <c r="BH51" s="63">
        <f>IFERROR(BH50/BH46,"na")</f>
        <v>0.22999999999999993</v>
      </c>
      <c r="BI51" s="82">
        <v>0.23</v>
      </c>
      <c r="BJ51" s="85">
        <v>0.23</v>
      </c>
      <c r="BK51" s="12">
        <f>IFERROR(BK50/BK46,"na")</f>
        <v>0.23000000000000004</v>
      </c>
      <c r="BL51" s="21">
        <v>0.23</v>
      </c>
      <c r="BM51" s="12">
        <f>IFERROR(BM50/BM46,"na")</f>
        <v>0.23000000000000004</v>
      </c>
      <c r="BN51" s="21">
        <v>0.23</v>
      </c>
      <c r="BO51" s="12">
        <f>IFERROR(BO50/BO46,"na")</f>
        <v>0.23</v>
      </c>
      <c r="BP51" s="63">
        <f>IFERROR(BP50/BP46,"na")</f>
        <v>0.23000000000000004</v>
      </c>
      <c r="BQ51" s="82">
        <v>0.23</v>
      </c>
      <c r="BR51" s="85">
        <v>0.23</v>
      </c>
      <c r="BS51" s="12">
        <f>IFERROR(BS50/BS46,"na")</f>
        <v>0.22999999999999993</v>
      </c>
      <c r="BT51" s="21">
        <v>0.23</v>
      </c>
      <c r="BU51" s="12">
        <f>IFERROR(BU50/BU46,"na")</f>
        <v>0.2299999999999999</v>
      </c>
      <c r="BV51" s="21">
        <v>0.23</v>
      </c>
      <c r="BW51" s="12">
        <f>IFERROR(BW50/BW46,"na")</f>
        <v>0.22999999999999998</v>
      </c>
      <c r="BX51" s="63">
        <f>IFERROR(BX50/BX46,"na")</f>
        <v>0.23000000000000004</v>
      </c>
      <c r="BY51" s="82">
        <v>0.23</v>
      </c>
      <c r="BZ51" s="85">
        <v>0.23</v>
      </c>
      <c r="CA51" s="12">
        <f>IFERROR(CA50/CA46,"na")</f>
        <v>0.23</v>
      </c>
      <c r="CB51" s="21">
        <v>0.23</v>
      </c>
      <c r="CC51" s="12">
        <f>IFERROR(CC50/CC46,"na")</f>
        <v>0.23</v>
      </c>
      <c r="CD51" s="21">
        <v>0.23</v>
      </c>
      <c r="CE51" s="12">
        <f>IFERROR(CE50/CE46,"na")</f>
        <v>0.23000000000000018</v>
      </c>
      <c r="CF51" s="63">
        <f>IFERROR(CF50/CF46,"na")</f>
        <v>0.23000000000000009</v>
      </c>
      <c r="CG51" s="82">
        <v>0.23</v>
      </c>
      <c r="CH51" s="85">
        <v>0.23</v>
      </c>
      <c r="CI51" s="12">
        <f>IFERROR(CI50/CI46,"na")</f>
        <v>0.22999999999999993</v>
      </c>
      <c r="CJ51" s="21">
        <v>0.23</v>
      </c>
      <c r="CK51" s="12">
        <f>IFERROR(CK50/CK46,"na")</f>
        <v>0.23000000000000007</v>
      </c>
      <c r="CL51" s="21">
        <v>0.23</v>
      </c>
      <c r="CM51" s="12">
        <f>IFERROR(CM50/CM46,"na")</f>
        <v>0.22999999999999998</v>
      </c>
      <c r="CN51" s="63">
        <f>IFERROR(CN50/CN46,"na")</f>
        <v>0.2299999999999999</v>
      </c>
      <c r="CO51" s="82">
        <v>0.23</v>
      </c>
      <c r="CP51" s="85">
        <v>0.23</v>
      </c>
      <c r="CQ51" s="12">
        <f>IFERROR(CQ50/CQ46,"na")</f>
        <v>0.23</v>
      </c>
      <c r="CR51" s="21">
        <v>0.23</v>
      </c>
      <c r="CS51" s="12">
        <f>IFERROR(CS50/CS46,"na")</f>
        <v>0.22999999999999993</v>
      </c>
      <c r="CT51" s="21">
        <v>0.23</v>
      </c>
      <c r="CU51" s="12">
        <f>IFERROR(CU50/CU46,"na")</f>
        <v>0.23</v>
      </c>
      <c r="CV51" s="63">
        <f>IFERROR(CV50/CV46,"na")</f>
        <v>0.22999999999999995</v>
      </c>
      <c r="CW51" s="82">
        <v>0.23</v>
      </c>
      <c r="CX51" s="85">
        <v>0.23</v>
      </c>
      <c r="CY51" s="12">
        <f>IFERROR(CY50/CY46,"na")</f>
        <v>0.22999999999999998</v>
      </c>
      <c r="CZ51" s="21">
        <v>0.23</v>
      </c>
      <c r="DA51" s="12">
        <f>IFERROR(DA50/DA46,"na")</f>
        <v>0.2299999999999999</v>
      </c>
      <c r="DB51" s="21">
        <v>0.23</v>
      </c>
      <c r="DC51" s="12">
        <f>IFERROR(DC50/DC46,"na")</f>
        <v>0.22999999999999982</v>
      </c>
      <c r="DD51" s="63">
        <f>IFERROR(DD50/DD46,"na")</f>
        <v>0.2299999999999999</v>
      </c>
      <c r="DE51" s="82">
        <v>0.23</v>
      </c>
      <c r="DF51" s="85">
        <v>0.23</v>
      </c>
      <c r="DG51" s="12">
        <f>IFERROR(DG50/DG46,"na")</f>
        <v>0.23000000000000007</v>
      </c>
      <c r="DH51" s="21">
        <v>0.23</v>
      </c>
      <c r="DI51" s="12">
        <f>IFERROR(DI50/DI46,"na")</f>
        <v>0.22999999999999995</v>
      </c>
      <c r="DJ51" s="21">
        <v>0.23</v>
      </c>
      <c r="DK51" s="12">
        <f>IFERROR(DK50/DK46,"na")</f>
        <v>0.23000000000000004</v>
      </c>
      <c r="DL51" s="63">
        <f>IFERROR(DL50/DL46,"na")</f>
        <v>0.23</v>
      </c>
      <c r="DM51" s="82">
        <v>0.23</v>
      </c>
      <c r="DN51" s="85">
        <v>0.23</v>
      </c>
      <c r="DO51" s="12">
        <f>IFERROR(DO50/DO46,"na")</f>
        <v>0.22999999999999993</v>
      </c>
      <c r="DP51" s="21">
        <v>0.23</v>
      </c>
      <c r="DQ51" s="12">
        <f>IFERROR(DQ50/DQ46,"na")</f>
        <v>0.2299999999999999</v>
      </c>
      <c r="DR51" s="21">
        <v>0.23</v>
      </c>
      <c r="DS51" s="12">
        <f>IFERROR(DS50/DS46,"na")</f>
        <v>0.23000000000000007</v>
      </c>
      <c r="DT51" s="63">
        <f>IFERROR(DT50/DT46,"na")</f>
        <v>0.23</v>
      </c>
    </row>
    <row r="52" spans="2:124" s="15" customFormat="1" x14ac:dyDescent="0.25">
      <c r="B52" s="39" t="s">
        <v>50</v>
      </c>
      <c r="E52" s="66">
        <v>-60.5</v>
      </c>
      <c r="F52" s="15">
        <v>0</v>
      </c>
      <c r="G52" s="15">
        <v>0</v>
      </c>
      <c r="H52" s="15">
        <v>-4</v>
      </c>
      <c r="I52" s="15">
        <v>0</v>
      </c>
      <c r="J52" s="15">
        <v>-47</v>
      </c>
      <c r="K52" s="15">
        <v>0</v>
      </c>
      <c r="L52" s="58">
        <v>0</v>
      </c>
      <c r="M52" s="66">
        <v>0</v>
      </c>
      <c r="N52" s="15">
        <v>-37</v>
      </c>
      <c r="O52" s="15">
        <v>0</v>
      </c>
      <c r="P52" s="15">
        <v>-58</v>
      </c>
      <c r="Q52" s="15">
        <v>0</v>
      </c>
      <c r="R52" s="15">
        <v>-19</v>
      </c>
      <c r="S52" s="15">
        <v>0</v>
      </c>
      <c r="T52" s="58">
        <v>0</v>
      </c>
      <c r="U52" s="66">
        <v>-3</v>
      </c>
      <c r="V52" s="15">
        <v>-23</v>
      </c>
      <c r="W52" s="15">
        <v>0</v>
      </c>
      <c r="X52" s="15">
        <v>-2</v>
      </c>
      <c r="Y52" s="15">
        <v>0</v>
      </c>
      <c r="Z52" s="15">
        <v>-190</v>
      </c>
      <c r="AA52" s="15">
        <v>0</v>
      </c>
      <c r="AB52" s="58">
        <v>0</v>
      </c>
      <c r="AC52" s="66">
        <v>-168</v>
      </c>
      <c r="AD52" s="15">
        <v>27</v>
      </c>
      <c r="AE52" s="15">
        <v>0</v>
      </c>
      <c r="AF52" s="15">
        <v>31</v>
      </c>
      <c r="AG52" s="15">
        <v>0</v>
      </c>
      <c r="AH52" s="15">
        <v>40</v>
      </c>
      <c r="AI52" s="15">
        <v>0</v>
      </c>
      <c r="AJ52" s="58">
        <v>0</v>
      </c>
      <c r="AK52" s="66">
        <v>38</v>
      </c>
      <c r="AL52" s="15">
        <v>28</v>
      </c>
      <c r="AN52" s="15">
        <v>35</v>
      </c>
      <c r="AP52" s="15">
        <v>16</v>
      </c>
      <c r="AR52" s="58"/>
      <c r="AS52" s="66">
        <v>166</v>
      </c>
      <c r="AT52" s="15">
        <v>-67</v>
      </c>
      <c r="AU52" s="15">
        <f>AS52+AT52</f>
        <v>99</v>
      </c>
      <c r="AV52" s="15">
        <v>-108</v>
      </c>
      <c r="AW52" s="15">
        <f>AS52+AT52+AV52</f>
        <v>-9</v>
      </c>
      <c r="AX52" s="15">
        <f>IFERROR(-AX46*AX53,"na")</f>
        <v>350.80920000000009</v>
      </c>
      <c r="BA52" s="66">
        <f>IFERROR(-BA46*BA53,"na")</f>
        <v>368.34966000000031</v>
      </c>
      <c r="BB52" s="15">
        <f>IFERROR(-BB46*BB53,"na")</f>
        <v>386.76714300000003</v>
      </c>
      <c r="BC52" s="15">
        <f>BA52+BB52</f>
        <v>755.11680300000035</v>
      </c>
      <c r="BD52" s="15">
        <f>IFERROR(-BD46*BD53,"na")</f>
        <v>406.10550015000013</v>
      </c>
      <c r="BE52" s="15">
        <f>BA52+BB52+BD52</f>
        <v>1161.2223031500005</v>
      </c>
      <c r="BF52" s="15">
        <f>IFERROR(-BF46*BF53,"na")</f>
        <v>426.41077515750021</v>
      </c>
      <c r="BG52" s="15">
        <f>BD52+BF52</f>
        <v>832.51627530750034</v>
      </c>
      <c r="BH52" s="58">
        <f>BA52+BB52+BD52+BF52</f>
        <v>1587.6330783075007</v>
      </c>
      <c r="BI52" s="66">
        <f>IFERROR(-BI46*BI53,"na")</f>
        <v>447.73131391537504</v>
      </c>
      <c r="BJ52" s="15">
        <f>IFERROR(-BJ46*BJ53,"na")</f>
        <v>470.11787961114391</v>
      </c>
      <c r="BK52" s="15">
        <f>BI52+BJ52</f>
        <v>917.849193526519</v>
      </c>
      <c r="BL52" s="15">
        <f>IFERROR(-BL46*BL53,"na")</f>
        <v>493.62377359170114</v>
      </c>
      <c r="BM52" s="15">
        <f>BI52+BJ52+BL52</f>
        <v>1411.4729671182201</v>
      </c>
      <c r="BN52" s="15">
        <f>IFERROR(-BN46*BN53,"na")</f>
        <v>518.30496227128629</v>
      </c>
      <c r="BO52" s="15">
        <f>BL52+BN52</f>
        <v>1011.9287358629874</v>
      </c>
      <c r="BP52" s="58">
        <f>BI52+BJ52+BL52+BN52</f>
        <v>1929.7779293895064</v>
      </c>
      <c r="BQ52" s="66">
        <f>IFERROR(-BQ46*BQ53,"na")</f>
        <v>544.22021038485059</v>
      </c>
      <c r="BR52" s="15">
        <f>IFERROR(-BR46*BR53,"na")</f>
        <v>571.43122090409292</v>
      </c>
      <c r="BS52" s="15">
        <f>BQ52+BR52</f>
        <v>1115.6514312889435</v>
      </c>
      <c r="BT52" s="15">
        <f>IFERROR(-BT46*BT53,"na")</f>
        <v>600.00278194929763</v>
      </c>
      <c r="BU52" s="15">
        <f>BQ52+BR52+BT52</f>
        <v>1715.654213238241</v>
      </c>
      <c r="BV52" s="15">
        <f>IFERROR(-BV46*BV53,"na")</f>
        <v>630.00292104676282</v>
      </c>
      <c r="BW52" s="15">
        <f>BT52+BV52</f>
        <v>1230.0057029960603</v>
      </c>
      <c r="BX52" s="58">
        <f>BQ52+BR52+BT52+BV52</f>
        <v>2345.6571342850038</v>
      </c>
      <c r="BY52" s="66">
        <f>IFERROR(-BY46*BY53,"na")</f>
        <v>661.50306709910114</v>
      </c>
      <c r="BZ52" s="15">
        <f>IFERROR(-BZ46*BZ53,"na")</f>
        <v>694.57822045405612</v>
      </c>
      <c r="CA52" s="15">
        <f>BY52+BZ52</f>
        <v>1356.0812875531574</v>
      </c>
      <c r="CB52" s="15">
        <f>IFERROR(-CB46*CB53,"na")</f>
        <v>729.30713147675897</v>
      </c>
      <c r="CC52" s="15">
        <f>BY52+BZ52+CB52</f>
        <v>2085.3884190299163</v>
      </c>
      <c r="CD52" s="15">
        <f>IFERROR(-CD46*CD53,"na")</f>
        <v>765.77248805059673</v>
      </c>
      <c r="CE52" s="15">
        <f>CB52+CD52</f>
        <v>1495.0796195273556</v>
      </c>
      <c r="CF52" s="58">
        <f>BY52+BZ52+CB52+CD52</f>
        <v>2851.160907080513</v>
      </c>
      <c r="CG52" s="66">
        <f>IFERROR(-CG46*CG53,"na")</f>
        <v>804.06111245312673</v>
      </c>
      <c r="CH52" s="15">
        <f>IFERROR(-CH46*CH53,"na")</f>
        <v>844.26416807578289</v>
      </c>
      <c r="CI52" s="15">
        <f>CG52+CH52</f>
        <v>1648.3252805289096</v>
      </c>
      <c r="CJ52" s="15">
        <f>IFERROR(-CJ46*CJ53,"na")</f>
        <v>886.4773764795724</v>
      </c>
      <c r="CK52" s="15">
        <f>CG52+CH52+CJ52</f>
        <v>2534.8026570084821</v>
      </c>
      <c r="CL52" s="15">
        <f>IFERROR(-CL46*CL53,"na")</f>
        <v>930.80124530355079</v>
      </c>
      <c r="CM52" s="15">
        <f>CJ52+CL52</f>
        <v>1817.2786217831231</v>
      </c>
      <c r="CN52" s="58">
        <f>CG52+CH52+CJ52+CL52</f>
        <v>3465.6039023120329</v>
      </c>
      <c r="CO52" s="66">
        <f>IFERROR(-CO46*CO53,"na")</f>
        <v>977.34130756872821</v>
      </c>
      <c r="CP52" s="15">
        <f>IFERROR(-CP46*CP53,"na")</f>
        <v>1026.2083729471653</v>
      </c>
      <c r="CQ52" s="15">
        <f>CO52+CP52</f>
        <v>2003.5496805158937</v>
      </c>
      <c r="CR52" s="15">
        <f>IFERROR(-CR46*CR53,"na")</f>
        <v>1077.5187915945232</v>
      </c>
      <c r="CS52" s="15">
        <f>CO52+CP52+CR52</f>
        <v>3081.0684721104171</v>
      </c>
      <c r="CT52" s="15">
        <f>IFERROR(-CT46*CT53,"na")</f>
        <v>1131.3947311742495</v>
      </c>
      <c r="CU52" s="15">
        <f>CR52+CT52</f>
        <v>2208.913522768773</v>
      </c>
      <c r="CV52" s="58">
        <f>CO52+CP52+CR52+CT52</f>
        <v>4212.4632032846666</v>
      </c>
      <c r="CW52" s="66">
        <f>IFERROR(-CW46*CW53,"na")</f>
        <v>1187.964467732962</v>
      </c>
      <c r="CX52" s="15">
        <f>IFERROR(-CX46*CX53,"na")</f>
        <v>1247.3626911196106</v>
      </c>
      <c r="CY52" s="15">
        <f>CW52+CX52</f>
        <v>2435.3271588525727</v>
      </c>
      <c r="CZ52" s="15">
        <f>IFERROR(-CZ46*CZ53,"na")</f>
        <v>1309.7308256755905</v>
      </c>
      <c r="DA52" s="15">
        <f>CW52+CX52+CZ52</f>
        <v>3745.0579845281632</v>
      </c>
      <c r="DB52" s="15">
        <f>IFERROR(-DB46*DB53,"na")</f>
        <v>1375.2173669593703</v>
      </c>
      <c r="DC52" s="15">
        <f>CZ52+DB52</f>
        <v>2684.9481926349608</v>
      </c>
      <c r="DD52" s="58">
        <f>CW52+CX52+CZ52+DB52</f>
        <v>5120.275351487533</v>
      </c>
      <c r="DE52" s="66">
        <f>IFERROR(-DE46*DE53,"na")</f>
        <v>1443.9782353073388</v>
      </c>
      <c r="DF52" s="15">
        <f>IFERROR(-DF46*DF53,"na")</f>
        <v>1516.1771470727058</v>
      </c>
      <c r="DG52" s="15">
        <f>DE52+DF52</f>
        <v>2960.1553823800446</v>
      </c>
      <c r="DH52" s="15">
        <f>IFERROR(-DH46*DH53,"na")</f>
        <v>1591.9860044263414</v>
      </c>
      <c r="DI52" s="15">
        <f>DE52+DF52+DH52</f>
        <v>4552.1413868063864</v>
      </c>
      <c r="DJ52" s="15">
        <f>IFERROR(-DJ46*DJ53,"na")</f>
        <v>1671.5853046476579</v>
      </c>
      <c r="DK52" s="15">
        <f>DH52+DJ52</f>
        <v>3263.5713090739991</v>
      </c>
      <c r="DL52" s="58">
        <f>DE52+DF52+DH52+DJ52</f>
        <v>6223.7266914540442</v>
      </c>
      <c r="DM52" s="66">
        <f>IFERROR(-DM46*DM53,"na")</f>
        <v>1755.1645698800412</v>
      </c>
      <c r="DN52" s="15">
        <f>IFERROR(-DN46*DN53,"na")</f>
        <v>1842.9227983740436</v>
      </c>
      <c r="DO52" s="15">
        <f>DM52+DN52</f>
        <v>3598.087368254085</v>
      </c>
      <c r="DP52" s="15">
        <f>IFERROR(-DP46*DP53,"na")</f>
        <v>1935.068938292746</v>
      </c>
      <c r="DQ52" s="15">
        <f>DM52+DN52+DP52</f>
        <v>5533.1563065468308</v>
      </c>
      <c r="DR52" s="15">
        <f>IFERROR(-DR46*DR53,"na")</f>
        <v>2031.8223852073829</v>
      </c>
      <c r="DS52" s="15">
        <f>DP52+DR52</f>
        <v>3966.8913235001291</v>
      </c>
      <c r="DT52" s="58">
        <f>DM52+DN52+DP52+DR52</f>
        <v>7564.9786917542133</v>
      </c>
    </row>
    <row r="53" spans="2:124" s="15" customFormat="1" ht="14.4" x14ac:dyDescent="0.3">
      <c r="B53" s="7" t="s">
        <v>51</v>
      </c>
      <c r="E53" s="67">
        <f>IFERROR(E52/E48,"na")</f>
        <v>-2.1297567500968073</v>
      </c>
      <c r="F53" s="12" t="str">
        <f>IFERROR(F52/F48,"na")</f>
        <v>na</v>
      </c>
      <c r="G53" s="12">
        <f>IFERROR(G52/G48,"na")</f>
        <v>0</v>
      </c>
      <c r="H53" s="12">
        <f>IFERROR(H52/H48,"na")</f>
        <v>-7.231311579137667E-2</v>
      </c>
      <c r="I53" s="12">
        <f>IFERROR(I52/I48,"na")</f>
        <v>0</v>
      </c>
      <c r="J53" s="12">
        <f t="shared" ref="J53:L53" si="108">IFERROR(J52/J48,"na")</f>
        <v>-0.4966397565408513</v>
      </c>
      <c r="K53" s="12">
        <f>IFERROR(K52/K48,"na")</f>
        <v>0</v>
      </c>
      <c r="L53" s="12">
        <f t="shared" si="108"/>
        <v>0</v>
      </c>
      <c r="M53" s="67">
        <f>IFERROR(M52/M48,"na")</f>
        <v>0</v>
      </c>
      <c r="N53" s="12">
        <f>IFERROR(N52/N48,"na")</f>
        <v>-0.47329103561195252</v>
      </c>
      <c r="O53" s="12">
        <f>IFERROR(O52/O48,"na")</f>
        <v>0</v>
      </c>
      <c r="P53" s="12">
        <f t="shared" ref="P53:T53" si="109">IFERROR(P52/P48,"na")</f>
        <v>-0.8199780585181583</v>
      </c>
      <c r="Q53" s="12">
        <f t="shared" si="109"/>
        <v>0</v>
      </c>
      <c r="R53" s="12">
        <f>IFERROR(R52/R48,"na")</f>
        <v>-0.14327835968901054</v>
      </c>
      <c r="S53" s="12">
        <f t="shared" si="109"/>
        <v>0</v>
      </c>
      <c r="T53" s="12">
        <f t="shared" si="109"/>
        <v>0</v>
      </c>
      <c r="U53" s="67">
        <f>IFERROR(U52/U48,"na")</f>
        <v>-3.3507946968089265E-2</v>
      </c>
      <c r="V53" s="12">
        <f>IFERROR(V52/V48,"na")</f>
        <v>-0.2414419332150618</v>
      </c>
      <c r="W53" s="12">
        <f>IFERROR(W52/W48,"na")</f>
        <v>0</v>
      </c>
      <c r="X53" s="12">
        <f t="shared" ref="X53:AB53" si="110">IFERROR(X52/X48,"na")</f>
        <v>-1.747228458857138E-2</v>
      </c>
      <c r="Y53" s="12">
        <f t="shared" si="110"/>
        <v>0</v>
      </c>
      <c r="Z53" s="12">
        <f t="shared" si="110"/>
        <v>-1.5318380444071786</v>
      </c>
      <c r="AA53" s="12">
        <f t="shared" si="110"/>
        <v>0</v>
      </c>
      <c r="AB53" s="12">
        <f t="shared" si="110"/>
        <v>0</v>
      </c>
      <c r="AC53" s="67">
        <f>IFERROR(AC52/AC48,"na")</f>
        <v>-2.267084098024398</v>
      </c>
      <c r="AD53" s="12">
        <f>IFERROR(AD52/AD48,"na")</f>
        <v>0.2877391165343422</v>
      </c>
      <c r="AE53" s="12">
        <f t="shared" ref="AE53" si="111">IFERROR(AE52/AE48,"na")</f>
        <v>0</v>
      </c>
      <c r="AF53" s="12">
        <f>IFERROR(AF52/AF50,"na")</f>
        <v>10.333333333333334</v>
      </c>
      <c r="AG53" s="12">
        <f t="shared" ref="AG53" si="112">IFERROR(AG52/AG48,"na")</f>
        <v>0</v>
      </c>
      <c r="AH53" s="12">
        <f t="shared" ref="AH53:AI53" si="113">IFERROR(AH52/AH50,"na")</f>
        <v>40</v>
      </c>
      <c r="AI53" s="12">
        <f t="shared" si="113"/>
        <v>0</v>
      </c>
      <c r="AJ53" s="63">
        <f>IFERROR(AJ52/AJ50,"na")</f>
        <v>0</v>
      </c>
      <c r="AK53" s="67">
        <f>IFERROR(AK52/AK48,"na")</f>
        <v>0.25984682713347917</v>
      </c>
      <c r="AL53" s="12">
        <f>IFERROR(AL52/AL48,"na")</f>
        <v>0.11109920762457991</v>
      </c>
      <c r="AM53" s="12">
        <f t="shared" ref="AM53:AO53" si="114">IFERROR(AM52/AM48,"na")</f>
        <v>0</v>
      </c>
      <c r="AN53" s="12">
        <f>IFERROR(AN52/AN50,"na")</f>
        <v>17.5</v>
      </c>
      <c r="AO53" s="12">
        <f t="shared" si="114"/>
        <v>0</v>
      </c>
      <c r="AP53" s="12">
        <f t="shared" ref="AP53:AR53" si="115">IFERROR(AP52/AP50,"na")</f>
        <v>-16</v>
      </c>
      <c r="AQ53" s="12">
        <f t="shared" si="115"/>
        <v>0</v>
      </c>
      <c r="AR53" s="63">
        <f t="shared" si="115"/>
        <v>0</v>
      </c>
      <c r="AS53" s="67">
        <f>IFERROR(AS52/AS50,"na")</f>
        <v>20.75</v>
      </c>
      <c r="AT53" s="12">
        <f>IFERROR(AT52/AT48,"na")</f>
        <v>-0.7528089887640449</v>
      </c>
      <c r="AU53" s="12">
        <f t="shared" ref="AU53:AW53" si="116">IFERROR(AU52/AU48,"na")</f>
        <v>1.0206185567010309</v>
      </c>
      <c r="AV53" s="12">
        <f t="shared" si="116"/>
        <v>-1.173913043478261</v>
      </c>
      <c r="AW53" s="12">
        <f t="shared" si="116"/>
        <v>-0.05</v>
      </c>
      <c r="AX53" s="21">
        <v>0.1</v>
      </c>
      <c r="AY53" s="12">
        <f t="shared" ref="AY53:AZ53" si="117">IFERROR(AY52/AY50,"na")</f>
        <v>0</v>
      </c>
      <c r="AZ53" s="12">
        <f t="shared" si="117"/>
        <v>0</v>
      </c>
      <c r="BA53" s="91">
        <v>0.1</v>
      </c>
      <c r="BB53" s="86">
        <v>0.1</v>
      </c>
      <c r="BC53" s="12">
        <f t="shared" ref="BC53" si="118">IFERROR(BC52/BC48,"na")</f>
        <v>-0.43478260869565216</v>
      </c>
      <c r="BD53" s="21">
        <v>0.1</v>
      </c>
      <c r="BE53" s="12">
        <f t="shared" ref="BE53" si="119">IFERROR(BE52/BE48,"na")</f>
        <v>-0.76923076923076916</v>
      </c>
      <c r="BF53" s="21">
        <v>0.1</v>
      </c>
      <c r="BG53" s="12">
        <f t="shared" ref="BG53:BH53" si="120">IFERROR(BG52/BG50,"na")</f>
        <v>-0.43478260869565216</v>
      </c>
      <c r="BH53" s="63">
        <f t="shared" si="120"/>
        <v>-0.43478260869565216</v>
      </c>
      <c r="BI53" s="91">
        <v>0.1</v>
      </c>
      <c r="BJ53" s="86">
        <v>0.1</v>
      </c>
      <c r="BK53" s="12">
        <f t="shared" ref="BK53" si="121">IFERROR(BK52/BK48,"na")</f>
        <v>-0.43478260869565216</v>
      </c>
      <c r="BL53" s="21">
        <v>0.1</v>
      </c>
      <c r="BM53" s="12">
        <f t="shared" ref="BM53" si="122">IFERROR(BM52/BM48,"na")</f>
        <v>-0.76923076923076916</v>
      </c>
      <c r="BN53" s="21">
        <v>0.1</v>
      </c>
      <c r="BO53" s="12">
        <f t="shared" ref="BO53:BP53" si="123">IFERROR(BO52/BO50,"na")</f>
        <v>-0.43478260869565216</v>
      </c>
      <c r="BP53" s="63">
        <f t="shared" si="123"/>
        <v>-0.43478260869565222</v>
      </c>
      <c r="BQ53" s="91">
        <v>0.1</v>
      </c>
      <c r="BR53" s="86">
        <v>0.1</v>
      </c>
      <c r="BS53" s="12">
        <f t="shared" ref="BS53" si="124">IFERROR(BS52/BS48,"na")</f>
        <v>-0.43478260869565222</v>
      </c>
      <c r="BT53" s="21">
        <v>0.1</v>
      </c>
      <c r="BU53" s="12">
        <f t="shared" ref="BU53" si="125">IFERROR(BU52/BU48,"na")</f>
        <v>-0.76923076923076916</v>
      </c>
      <c r="BV53" s="21">
        <v>0.1</v>
      </c>
      <c r="BW53" s="12">
        <f t="shared" ref="BW53:BX53" si="126">IFERROR(BW52/BW50,"na")</f>
        <v>-0.43478260869565211</v>
      </c>
      <c r="BX53" s="63">
        <f t="shared" si="126"/>
        <v>-0.43478260869565216</v>
      </c>
      <c r="BY53" s="91">
        <v>0.1</v>
      </c>
      <c r="BZ53" s="86">
        <v>0.1</v>
      </c>
      <c r="CA53" s="12">
        <f t="shared" ref="CA53" si="127">IFERROR(CA52/CA48,"na")</f>
        <v>-0.43478260869565222</v>
      </c>
      <c r="CB53" s="21">
        <v>0.1</v>
      </c>
      <c r="CC53" s="12">
        <f t="shared" ref="CC53" si="128">IFERROR(CC52/CC48,"na")</f>
        <v>-0.76923076923076916</v>
      </c>
      <c r="CD53" s="21">
        <v>0.1</v>
      </c>
      <c r="CE53" s="12">
        <f t="shared" ref="CE53:CF53" si="129">IFERROR(CE52/CE50,"na")</f>
        <v>-0.43478260869565211</v>
      </c>
      <c r="CF53" s="63">
        <f t="shared" si="129"/>
        <v>-0.43478260869565216</v>
      </c>
      <c r="CG53" s="91">
        <v>0.1</v>
      </c>
      <c r="CH53" s="86">
        <v>0.1</v>
      </c>
      <c r="CI53" s="12">
        <f t="shared" ref="CI53" si="130">IFERROR(CI52/CI48,"na")</f>
        <v>-0.43478260869565222</v>
      </c>
      <c r="CJ53" s="21">
        <v>0.1</v>
      </c>
      <c r="CK53" s="12">
        <f t="shared" ref="CK53" si="131">IFERROR(CK52/CK48,"na")</f>
        <v>-0.76923076923076938</v>
      </c>
      <c r="CL53" s="21">
        <v>0.1</v>
      </c>
      <c r="CM53" s="12">
        <f t="shared" ref="CM53:CN53" si="132">IFERROR(CM52/CM50,"na")</f>
        <v>-0.43478260869565211</v>
      </c>
      <c r="CN53" s="63">
        <f t="shared" si="132"/>
        <v>-0.43478260869565216</v>
      </c>
      <c r="CO53" s="91">
        <v>0.1</v>
      </c>
      <c r="CP53" s="86">
        <v>0.1</v>
      </c>
      <c r="CQ53" s="12">
        <f t="shared" ref="CQ53" si="133">IFERROR(CQ52/CQ48,"na")</f>
        <v>-0.43478260869565222</v>
      </c>
      <c r="CR53" s="21">
        <v>0.1</v>
      </c>
      <c r="CS53" s="12">
        <f t="shared" ref="CS53" si="134">IFERROR(CS52/CS48,"na")</f>
        <v>-0.7692307692307695</v>
      </c>
      <c r="CT53" s="21">
        <v>0.1</v>
      </c>
      <c r="CU53" s="12">
        <f t="shared" ref="CU53:CV53" si="135">IFERROR(CU52/CU50,"na")</f>
        <v>-0.43478260869565216</v>
      </c>
      <c r="CV53" s="63">
        <f t="shared" si="135"/>
        <v>-0.43478260869565227</v>
      </c>
      <c r="CW53" s="91">
        <v>0.1</v>
      </c>
      <c r="CX53" s="86">
        <v>0.1</v>
      </c>
      <c r="CY53" s="12">
        <f t="shared" ref="CY53" si="136">IFERROR(CY52/CY48,"na")</f>
        <v>-0.43478260869565227</v>
      </c>
      <c r="CZ53" s="21">
        <v>0.1</v>
      </c>
      <c r="DA53" s="12">
        <f t="shared" ref="DA53" si="137">IFERROR(DA52/DA48,"na")</f>
        <v>-0.76923076923076927</v>
      </c>
      <c r="DB53" s="21">
        <v>0.1</v>
      </c>
      <c r="DC53" s="12">
        <f t="shared" ref="DC53:DD53" si="138">IFERROR(DC52/DC50,"na")</f>
        <v>-0.43478260869565222</v>
      </c>
      <c r="DD53" s="63">
        <f t="shared" si="138"/>
        <v>-0.43478260869565216</v>
      </c>
      <c r="DE53" s="91">
        <v>0.1</v>
      </c>
      <c r="DF53" s="86">
        <v>0.1</v>
      </c>
      <c r="DG53" s="12">
        <f t="shared" ref="DG53" si="139">IFERROR(DG52/DG48,"na")</f>
        <v>-0.43478260869565216</v>
      </c>
      <c r="DH53" s="21">
        <v>0.1</v>
      </c>
      <c r="DI53" s="12">
        <f t="shared" ref="DI53" si="140">IFERROR(DI52/DI48,"na")</f>
        <v>-0.76923076923076927</v>
      </c>
      <c r="DJ53" s="21">
        <v>0.1</v>
      </c>
      <c r="DK53" s="12">
        <f t="shared" ref="DK53:DL53" si="141">IFERROR(DK52/DK50,"na")</f>
        <v>-0.43478260869565211</v>
      </c>
      <c r="DL53" s="63">
        <f t="shared" si="141"/>
        <v>-0.43478260869565216</v>
      </c>
      <c r="DM53" s="91">
        <v>0.1</v>
      </c>
      <c r="DN53" s="86">
        <v>0.1</v>
      </c>
      <c r="DO53" s="12">
        <f t="shared" ref="DO53" si="142">IFERROR(DO52/DO48,"na")</f>
        <v>-0.43478260869565216</v>
      </c>
      <c r="DP53" s="21">
        <v>0.1</v>
      </c>
      <c r="DQ53" s="12">
        <f t="shared" ref="DQ53" si="143">IFERROR(DQ52/DQ48,"na")</f>
        <v>-0.76923076923076916</v>
      </c>
      <c r="DR53" s="21">
        <v>0.1</v>
      </c>
      <c r="DS53" s="12">
        <f t="shared" ref="DS53:DT53" si="144">IFERROR(DS52/DS50,"na")</f>
        <v>-0.43478260869565216</v>
      </c>
      <c r="DT53" s="63">
        <f t="shared" si="144"/>
        <v>-0.43478260869565222</v>
      </c>
    </row>
    <row r="54" spans="2:124" x14ac:dyDescent="0.25">
      <c r="B54" s="10" t="s">
        <v>214</v>
      </c>
      <c r="C54" s="10" t="s">
        <v>57</v>
      </c>
      <c r="E54" s="49">
        <v>0</v>
      </c>
      <c r="F54" s="10">
        <v>0</v>
      </c>
      <c r="G54" s="10">
        <f>E54+F54</f>
        <v>0</v>
      </c>
      <c r="H54" s="10">
        <v>0</v>
      </c>
      <c r="I54" s="10">
        <f>E54+F54+H54</f>
        <v>0</v>
      </c>
      <c r="J54" s="10">
        <v>0</v>
      </c>
      <c r="K54" s="10">
        <f>H54+J54</f>
        <v>0</v>
      </c>
      <c r="L54" s="50">
        <f>E54+F54+H54+J54</f>
        <v>0</v>
      </c>
      <c r="M54" s="49">
        <v>0</v>
      </c>
      <c r="N54" s="10">
        <v>0</v>
      </c>
      <c r="O54" s="10">
        <f>M54+N54</f>
        <v>0</v>
      </c>
      <c r="P54" s="10">
        <v>0</v>
      </c>
      <c r="Q54" s="10">
        <f>M54+N54+P54</f>
        <v>0</v>
      </c>
      <c r="R54" s="10">
        <v>0</v>
      </c>
      <c r="S54" s="10">
        <f>P54+R54</f>
        <v>0</v>
      </c>
      <c r="T54" s="50">
        <f>M54+N54+P54+R54</f>
        <v>0</v>
      </c>
      <c r="U54" s="49">
        <v>0</v>
      </c>
      <c r="V54" s="10">
        <v>0</v>
      </c>
      <c r="W54" s="10">
        <f>U54+V54</f>
        <v>0</v>
      </c>
      <c r="X54" s="10">
        <v>0</v>
      </c>
      <c r="Y54" s="10">
        <f>U54+V54+X54</f>
        <v>0</v>
      </c>
      <c r="Z54" s="10">
        <v>0</v>
      </c>
      <c r="AA54" s="10">
        <f>X54+Z54</f>
        <v>0</v>
      </c>
      <c r="AB54" s="50">
        <f>U54+V54+X54+Z54</f>
        <v>0</v>
      </c>
      <c r="AC54" s="49">
        <v>0</v>
      </c>
      <c r="AD54" s="10">
        <v>0</v>
      </c>
      <c r="AE54" s="10">
        <f>AC54+AD54</f>
        <v>0</v>
      </c>
      <c r="AF54" s="10">
        <v>0</v>
      </c>
      <c r="AG54" s="10">
        <f>AC54+AD54+AF54</f>
        <v>0</v>
      </c>
      <c r="AH54" s="10">
        <v>0</v>
      </c>
      <c r="AI54" s="10">
        <f>AF54+AH54</f>
        <v>0</v>
      </c>
      <c r="AJ54" s="50">
        <f>AC54+AD54+AF54+AH54</f>
        <v>0</v>
      </c>
      <c r="AK54" s="49">
        <v>0</v>
      </c>
      <c r="AL54" s="10">
        <v>0</v>
      </c>
      <c r="AM54" s="10">
        <f>AK54+AL54</f>
        <v>0</v>
      </c>
      <c r="AN54" s="10">
        <v>0</v>
      </c>
      <c r="AO54" s="10">
        <f>AK54+AL54+AN54</f>
        <v>0</v>
      </c>
      <c r="AP54" s="10">
        <v>0</v>
      </c>
      <c r="AQ54" s="10">
        <f>AN54+AP54</f>
        <v>0</v>
      </c>
      <c r="AR54" s="50">
        <f>AK54+AL54+AN54+AP54</f>
        <v>0</v>
      </c>
      <c r="AS54" s="49">
        <v>0</v>
      </c>
      <c r="AT54" s="10">
        <v>0</v>
      </c>
      <c r="AU54" s="10">
        <f>AS54+AT54</f>
        <v>0</v>
      </c>
      <c r="AV54" s="10">
        <v>0</v>
      </c>
      <c r="AW54" s="10">
        <f>AS54+AT54+AV54</f>
        <v>0</v>
      </c>
      <c r="AY54" s="10">
        <f>AV54+AX54</f>
        <v>0</v>
      </c>
      <c r="AZ54" s="10">
        <f>AS54+AT54+AV54+AX54</f>
        <v>0</v>
      </c>
      <c r="BA54" s="49"/>
      <c r="BC54" s="10">
        <f>BA54+BB54</f>
        <v>0</v>
      </c>
      <c r="BE54" s="10">
        <f>BA54+BB54+BD54</f>
        <v>0</v>
      </c>
      <c r="BG54" s="10">
        <f>BD54+BF54</f>
        <v>0</v>
      </c>
      <c r="BH54" s="50">
        <f>BA54+BB54+BD54+BF54</f>
        <v>0</v>
      </c>
      <c r="BI54" s="49"/>
      <c r="BK54" s="10">
        <f>BI54+BJ54</f>
        <v>0</v>
      </c>
      <c r="BM54" s="10">
        <f>BI54+BJ54+BL54</f>
        <v>0</v>
      </c>
      <c r="BO54" s="10">
        <f>BL54+BN54</f>
        <v>0</v>
      </c>
      <c r="BP54" s="50">
        <f>BI54+BJ54+BL54+BN54</f>
        <v>0</v>
      </c>
      <c r="BQ54" s="49"/>
      <c r="BS54" s="10">
        <f>BQ54+BR54</f>
        <v>0</v>
      </c>
      <c r="BU54" s="10">
        <f>BQ54+BR54+BT54</f>
        <v>0</v>
      </c>
      <c r="BW54" s="10">
        <f>BT54+BV54</f>
        <v>0</v>
      </c>
      <c r="BX54" s="50">
        <f>BQ54+BR54+BT54+BV54</f>
        <v>0</v>
      </c>
      <c r="BY54" s="49"/>
      <c r="CA54" s="10">
        <f>BY54+BZ54</f>
        <v>0</v>
      </c>
      <c r="CC54" s="10">
        <f>BY54+BZ54+CB54</f>
        <v>0</v>
      </c>
      <c r="CE54" s="10">
        <f>CB54+CD54</f>
        <v>0</v>
      </c>
      <c r="CF54" s="50">
        <f>BY54+BZ54+CB54+CD54</f>
        <v>0</v>
      </c>
      <c r="CG54" s="49"/>
      <c r="CI54" s="10">
        <f>CG54+CH54</f>
        <v>0</v>
      </c>
      <c r="CK54" s="10">
        <f>CG54+CH54+CJ54</f>
        <v>0</v>
      </c>
      <c r="CM54" s="10">
        <f>CJ54+CL54</f>
        <v>0</v>
      </c>
      <c r="CN54" s="50">
        <f>CG54+CH54+CJ54+CL54</f>
        <v>0</v>
      </c>
      <c r="CO54" s="49"/>
      <c r="CQ54" s="10">
        <f>CO54+CP54</f>
        <v>0</v>
      </c>
      <c r="CS54" s="10">
        <f>CO54+CP54+CR54</f>
        <v>0</v>
      </c>
      <c r="CU54" s="10">
        <f>CR54+CT54</f>
        <v>0</v>
      </c>
      <c r="CV54" s="50">
        <f>CO54+CP54+CR54+CT54</f>
        <v>0</v>
      </c>
      <c r="CW54" s="49"/>
      <c r="CY54" s="10">
        <f>CW54+CX54</f>
        <v>0</v>
      </c>
      <c r="DA54" s="10">
        <f>CW54+CX54+CZ54</f>
        <v>0</v>
      </c>
      <c r="DC54" s="10">
        <f>CZ54+DB54</f>
        <v>0</v>
      </c>
      <c r="DD54" s="50">
        <f>CW54+CX54+CZ54+DB54</f>
        <v>0</v>
      </c>
      <c r="DE54" s="49"/>
      <c r="DG54" s="10">
        <f>DE54+DF54</f>
        <v>0</v>
      </c>
      <c r="DI54" s="10">
        <f>DE54+DF54+DH54</f>
        <v>0</v>
      </c>
      <c r="DK54" s="10">
        <f>DH54+DJ54</f>
        <v>0</v>
      </c>
      <c r="DL54" s="50">
        <f>DE54+DF54+DH54+DJ54</f>
        <v>0</v>
      </c>
      <c r="DM54" s="49"/>
      <c r="DO54" s="10">
        <f>DM54+DN54</f>
        <v>0</v>
      </c>
      <c r="DQ54" s="10">
        <f>DM54+DN54+DP54</f>
        <v>0</v>
      </c>
      <c r="DS54" s="10">
        <f>DP54+DR54</f>
        <v>0</v>
      </c>
      <c r="DT54" s="50">
        <f>DM54+DN54+DP54+DR54</f>
        <v>0</v>
      </c>
    </row>
    <row r="55" spans="2:124" s="18" customFormat="1" ht="14.4" x14ac:dyDescent="0.3">
      <c r="B55" s="6" t="s">
        <v>48</v>
      </c>
      <c r="C55" s="12" t="s">
        <v>58</v>
      </c>
      <c r="D55" s="12"/>
      <c r="E55" s="67" t="str">
        <f>IFERROR(E54/E50,"na")</f>
        <v>na</v>
      </c>
      <c r="F55" s="12" t="str">
        <f>IFERROR(F54/F50,"na")</f>
        <v>na</v>
      </c>
      <c r="G55" s="12" t="str">
        <f>IFERROR(G54/G50,"na")</f>
        <v>na</v>
      </c>
      <c r="H55" s="12">
        <v>0</v>
      </c>
      <c r="I55" s="12">
        <f>IFERROR(I54/I50,"na")</f>
        <v>0</v>
      </c>
      <c r="J55" s="12">
        <f t="shared" ref="J55:L55" si="145">IFERROR(J54/J46,"na")</f>
        <v>0</v>
      </c>
      <c r="K55" s="12">
        <f t="shared" si="145"/>
        <v>0</v>
      </c>
      <c r="L55" s="63">
        <f t="shared" si="145"/>
        <v>0</v>
      </c>
      <c r="M55" s="67" t="str">
        <f>IFERROR(M54/M50,"na")</f>
        <v>na</v>
      </c>
      <c r="N55" s="12" t="str">
        <f>IFERROR(N54/N50,"na")</f>
        <v>na</v>
      </c>
      <c r="O55" s="12" t="str">
        <f>IFERROR(O54/O50,"na")</f>
        <v>na</v>
      </c>
      <c r="P55" s="12">
        <v>0</v>
      </c>
      <c r="Q55" s="12" t="str">
        <f>IFERROR(Q54/Q50,"na")</f>
        <v>na</v>
      </c>
      <c r="R55" s="12">
        <f t="shared" ref="R55:T55" si="146">IFERROR(R54/R46,"na")</f>
        <v>0</v>
      </c>
      <c r="S55" s="12">
        <f t="shared" si="146"/>
        <v>0</v>
      </c>
      <c r="T55" s="63">
        <f t="shared" si="146"/>
        <v>0</v>
      </c>
      <c r="U55" s="67" t="str">
        <f>IFERROR(U54/U50,"na")</f>
        <v>na</v>
      </c>
      <c r="V55" s="12" t="str">
        <f>IFERROR(V54/V50,"na")</f>
        <v>na</v>
      </c>
      <c r="W55" s="12" t="str">
        <f>IFERROR(W54/W50,"na")</f>
        <v>na</v>
      </c>
      <c r="X55" s="12">
        <v>0</v>
      </c>
      <c r="Y55" s="12" t="str">
        <f>IFERROR(Y54/Y50,"na")</f>
        <v>na</v>
      </c>
      <c r="Z55" s="12">
        <f t="shared" ref="Z55:AA55" si="147">IFERROR(Z54/Z46,"na")</f>
        <v>0</v>
      </c>
      <c r="AA55" s="12">
        <f t="shared" si="147"/>
        <v>0</v>
      </c>
      <c r="AB55" s="63">
        <f>IFERROR(AB54/AB46,"na")</f>
        <v>0</v>
      </c>
      <c r="AC55" s="67">
        <f>IFERROR(AC54/AC50,"na")</f>
        <v>0</v>
      </c>
      <c r="AD55" s="12" t="str">
        <f>IFERROR(AD54/AD50,"na")</f>
        <v>na</v>
      </c>
      <c r="AE55" s="12">
        <f>IFERROR(AE54/AE50,"na")</f>
        <v>0</v>
      </c>
      <c r="AF55" s="12">
        <v>0</v>
      </c>
      <c r="AG55" s="12">
        <f>IFERROR(AG54/AG50,"na")</f>
        <v>0</v>
      </c>
      <c r="AH55" s="12">
        <f t="shared" ref="AH55:AJ55" si="148">IFERROR(AH54/AH46,"na")</f>
        <v>0</v>
      </c>
      <c r="AI55" s="12">
        <f t="shared" si="148"/>
        <v>0</v>
      </c>
      <c r="AJ55" s="63">
        <f t="shared" si="148"/>
        <v>0</v>
      </c>
      <c r="AK55" s="67">
        <f>IFERROR(AK54/AK50,"na")</f>
        <v>0</v>
      </c>
      <c r="AL55" s="12" t="str">
        <f t="shared" ref="AL55:AN55" si="149">IFERROR(AL54/AL50,"na")</f>
        <v>na</v>
      </c>
      <c r="AM55" s="12">
        <f t="shared" si="149"/>
        <v>0</v>
      </c>
      <c r="AN55" s="12">
        <f t="shared" si="149"/>
        <v>0</v>
      </c>
      <c r="AO55" s="12">
        <f>IFERROR(AO54/AO50,"na")</f>
        <v>0</v>
      </c>
      <c r="AP55" s="12">
        <f t="shared" ref="AP55:AR55" si="150">IFERROR(AP54/AP46,"na")</f>
        <v>0</v>
      </c>
      <c r="AQ55" s="12">
        <f t="shared" si="150"/>
        <v>0</v>
      </c>
      <c r="AR55" s="63">
        <f t="shared" si="150"/>
        <v>0</v>
      </c>
      <c r="AS55" s="67">
        <f>IFERROR(AS54/AS46,"na")</f>
        <v>0</v>
      </c>
      <c r="AT55" s="12">
        <f>IFERROR(AT54/AT50,"na")</f>
        <v>0</v>
      </c>
      <c r="AU55" s="12">
        <f>IFERROR(AU54/AU50,"na")</f>
        <v>0</v>
      </c>
      <c r="AV55" s="12">
        <f>IFERROR(AV54/AV50,"na")</f>
        <v>0</v>
      </c>
      <c r="AW55" s="12">
        <f>IFERROR(AW54/AW50,"na")</f>
        <v>0</v>
      </c>
      <c r="AX55" s="12"/>
      <c r="AY55" s="12">
        <f t="shared" ref="AY55:AZ55" si="151">IFERROR(AY54/AY46,"na")</f>
        <v>0</v>
      </c>
      <c r="AZ55" s="12">
        <f t="shared" si="151"/>
        <v>0</v>
      </c>
      <c r="BA55" s="68"/>
      <c r="BC55" s="12">
        <f>IFERROR(BC54/BC50,"na")</f>
        <v>0</v>
      </c>
      <c r="BD55" s="12"/>
      <c r="BE55" s="12">
        <f>IFERROR(BE54/BE50,"na")</f>
        <v>0</v>
      </c>
      <c r="BF55" s="12"/>
      <c r="BG55" s="12">
        <f t="shared" ref="BG55:BH55" si="152">IFERROR(BG54/BG46,"na")</f>
        <v>0</v>
      </c>
      <c r="BH55" s="63">
        <f t="shared" si="152"/>
        <v>0</v>
      </c>
      <c r="BI55" s="68"/>
      <c r="BK55" s="12">
        <f>IFERROR(BK54/BK50,"na")</f>
        <v>0</v>
      </c>
      <c r="BL55" s="12"/>
      <c r="BM55" s="12">
        <f>IFERROR(BM54/BM50,"na")</f>
        <v>0</v>
      </c>
      <c r="BN55" s="12"/>
      <c r="BO55" s="12">
        <f t="shared" ref="BO55:BP55" si="153">IFERROR(BO54/BO46,"na")</f>
        <v>0</v>
      </c>
      <c r="BP55" s="63">
        <f t="shared" si="153"/>
        <v>0</v>
      </c>
      <c r="BQ55" s="68"/>
      <c r="BS55" s="12">
        <f>IFERROR(BS54/BS50,"na")</f>
        <v>0</v>
      </c>
      <c r="BT55" s="12"/>
      <c r="BU55" s="12">
        <f>IFERROR(BU54/BU50,"na")</f>
        <v>0</v>
      </c>
      <c r="BV55" s="12"/>
      <c r="BW55" s="12">
        <f t="shared" ref="BW55:BX55" si="154">IFERROR(BW54/BW46,"na")</f>
        <v>0</v>
      </c>
      <c r="BX55" s="63">
        <f t="shared" si="154"/>
        <v>0</v>
      </c>
      <c r="BY55" s="68"/>
      <c r="CA55" s="12">
        <f>IFERROR(CA54/CA50,"na")</f>
        <v>0</v>
      </c>
      <c r="CB55" s="12"/>
      <c r="CC55" s="12">
        <f>IFERROR(CC54/CC50,"na")</f>
        <v>0</v>
      </c>
      <c r="CD55" s="12"/>
      <c r="CE55" s="12">
        <f t="shared" ref="CE55:CF55" si="155">IFERROR(CE54/CE46,"na")</f>
        <v>0</v>
      </c>
      <c r="CF55" s="63">
        <f t="shared" si="155"/>
        <v>0</v>
      </c>
      <c r="CG55" s="68"/>
      <c r="CI55" s="12">
        <f>IFERROR(CI54/CI50,"na")</f>
        <v>0</v>
      </c>
      <c r="CJ55" s="12"/>
      <c r="CK55" s="12">
        <f>IFERROR(CK54/CK50,"na")</f>
        <v>0</v>
      </c>
      <c r="CL55" s="12"/>
      <c r="CM55" s="12">
        <f t="shared" ref="CM55:CN55" si="156">IFERROR(CM54/CM46,"na")</f>
        <v>0</v>
      </c>
      <c r="CN55" s="63">
        <f t="shared" si="156"/>
        <v>0</v>
      </c>
      <c r="CO55" s="68"/>
      <c r="CQ55" s="12">
        <f>IFERROR(CQ54/CQ50,"na")</f>
        <v>0</v>
      </c>
      <c r="CR55" s="12"/>
      <c r="CS55" s="12">
        <f>IFERROR(CS54/CS50,"na")</f>
        <v>0</v>
      </c>
      <c r="CT55" s="12"/>
      <c r="CU55" s="12">
        <f t="shared" ref="CU55:CV55" si="157">IFERROR(CU54/CU46,"na")</f>
        <v>0</v>
      </c>
      <c r="CV55" s="63">
        <f t="shared" si="157"/>
        <v>0</v>
      </c>
      <c r="CW55" s="68"/>
      <c r="CY55" s="12">
        <f>IFERROR(CY54/CY50,"na")</f>
        <v>0</v>
      </c>
      <c r="CZ55" s="12"/>
      <c r="DA55" s="12">
        <f>IFERROR(DA54/DA50,"na")</f>
        <v>0</v>
      </c>
      <c r="DB55" s="12"/>
      <c r="DC55" s="12">
        <f t="shared" ref="DC55:DD55" si="158">IFERROR(DC54/DC46,"na")</f>
        <v>0</v>
      </c>
      <c r="DD55" s="63">
        <f t="shared" si="158"/>
        <v>0</v>
      </c>
      <c r="DE55" s="68"/>
      <c r="DG55" s="12">
        <f>IFERROR(DG54/DG50,"na")</f>
        <v>0</v>
      </c>
      <c r="DH55" s="12"/>
      <c r="DI55" s="12">
        <f>IFERROR(DI54/DI50,"na")</f>
        <v>0</v>
      </c>
      <c r="DJ55" s="12"/>
      <c r="DK55" s="12">
        <f t="shared" ref="DK55:DL55" si="159">IFERROR(DK54/DK46,"na")</f>
        <v>0</v>
      </c>
      <c r="DL55" s="63">
        <f t="shared" si="159"/>
        <v>0</v>
      </c>
      <c r="DM55" s="68"/>
      <c r="DO55" s="12">
        <f>IFERROR(DO54/DO50,"na")</f>
        <v>0</v>
      </c>
      <c r="DP55" s="12"/>
      <c r="DQ55" s="12">
        <f>IFERROR(DQ54/DQ50,"na")</f>
        <v>0</v>
      </c>
      <c r="DR55" s="12"/>
      <c r="DS55" s="12">
        <f t="shared" ref="DS55:DT55" si="160">IFERROR(DS54/DS46,"na")</f>
        <v>0</v>
      </c>
      <c r="DT55" s="63">
        <f t="shared" si="160"/>
        <v>0</v>
      </c>
    </row>
    <row r="56" spans="2:124" x14ac:dyDescent="0.25">
      <c r="B56" s="40" t="s">
        <v>204</v>
      </c>
      <c r="C56" s="40" t="s">
        <v>57</v>
      </c>
      <c r="D56" s="40"/>
      <c r="E56" s="65">
        <f t="shared" ref="E56:BP56" si="161">E46-E48</f>
        <v>1294.4929999999997</v>
      </c>
      <c r="F56" s="16">
        <f t="shared" si="161"/>
        <v>432.60000000000008</v>
      </c>
      <c r="G56" s="16">
        <f t="shared" si="161"/>
        <v>3435.8930000000009</v>
      </c>
      <c r="H56" s="16">
        <f t="shared" si="161"/>
        <v>871.78500000000008</v>
      </c>
      <c r="I56" s="16">
        <f t="shared" si="161"/>
        <v>2598.8780000000011</v>
      </c>
      <c r="J56" s="16">
        <f t="shared" si="161"/>
        <v>1962.0639999999999</v>
      </c>
      <c r="K56" s="16">
        <f t="shared" si="161"/>
        <v>2833.8490000000015</v>
      </c>
      <c r="L56" s="62">
        <f t="shared" si="161"/>
        <v>4560.9419999999982</v>
      </c>
      <c r="M56" s="65">
        <f t="shared" si="161"/>
        <v>1857.8640000000003</v>
      </c>
      <c r="N56" s="16">
        <f t="shared" si="161"/>
        <v>607.72400000000005</v>
      </c>
      <c r="O56" s="16">
        <f t="shared" si="161"/>
        <v>4171.387999999999</v>
      </c>
      <c r="P56" s="16">
        <f t="shared" si="161"/>
        <v>688.16640000000029</v>
      </c>
      <c r="Q56" s="16">
        <f t="shared" si="161"/>
        <v>3153.7543999999998</v>
      </c>
      <c r="R56" s="16">
        <f t="shared" si="161"/>
        <v>1756.9930000000002</v>
      </c>
      <c r="S56" s="16">
        <f t="shared" si="161"/>
        <v>2445.1594000000014</v>
      </c>
      <c r="T56" s="62">
        <f t="shared" si="161"/>
        <v>4910.7473999999993</v>
      </c>
      <c r="U56" s="65">
        <f t="shared" si="161"/>
        <v>2271.0690000000004</v>
      </c>
      <c r="V56" s="16">
        <f t="shared" si="161"/>
        <v>504.03900000000033</v>
      </c>
      <c r="W56" s="16">
        <f t="shared" si="161"/>
        <v>4549.5079999999998</v>
      </c>
      <c r="X56" s="16">
        <f t="shared" si="161"/>
        <v>529.53300000000002</v>
      </c>
      <c r="Y56" s="16">
        <f t="shared" si="161"/>
        <v>3304.6410000000005</v>
      </c>
      <c r="Z56" s="16">
        <f t="shared" si="161"/>
        <v>1878.9659999999999</v>
      </c>
      <c r="AA56" s="16">
        <f t="shared" si="161"/>
        <v>2408.4989999999998</v>
      </c>
      <c r="AB56" s="62">
        <f t="shared" si="161"/>
        <v>5183.6069999999991</v>
      </c>
      <c r="AC56" s="65">
        <f t="shared" si="161"/>
        <v>2010.896</v>
      </c>
      <c r="AD56" s="16">
        <f t="shared" si="161"/>
        <v>497.16500000000002</v>
      </c>
      <c r="AE56" s="16">
        <f t="shared" si="161"/>
        <v>4590</v>
      </c>
      <c r="AF56" s="16">
        <f t="shared" si="161"/>
        <v>443.34000000000003</v>
      </c>
      <c r="AG56" s="16">
        <f t="shared" si="161"/>
        <v>3208</v>
      </c>
      <c r="AH56" s="16">
        <f t="shared" si="161"/>
        <v>2560.7640000000001</v>
      </c>
      <c r="AI56" s="16">
        <f t="shared" si="161"/>
        <v>3248</v>
      </c>
      <c r="AJ56" s="62">
        <f t="shared" si="161"/>
        <v>5926</v>
      </c>
      <c r="AK56" s="65">
        <f t="shared" si="161"/>
        <v>2611.7600000000002</v>
      </c>
      <c r="AL56" s="16">
        <f t="shared" si="161"/>
        <v>519.97299999999996</v>
      </c>
      <c r="AM56" s="16">
        <f t="shared" si="161"/>
        <v>5761</v>
      </c>
      <c r="AN56" s="16">
        <f t="shared" si="161"/>
        <v>499.37799999999999</v>
      </c>
      <c r="AO56" s="16">
        <f t="shared" si="161"/>
        <v>4211</v>
      </c>
      <c r="AP56" s="16">
        <f t="shared" si="161"/>
        <v>2804</v>
      </c>
      <c r="AQ56" s="16">
        <f t="shared" si="161"/>
        <v>3502</v>
      </c>
      <c r="AR56" s="62">
        <f t="shared" si="161"/>
        <v>7031</v>
      </c>
      <c r="AS56" s="65">
        <f t="shared" si="161"/>
        <v>2601</v>
      </c>
      <c r="AT56" s="16">
        <f t="shared" si="161"/>
        <v>666</v>
      </c>
      <c r="AU56" s="16">
        <f t="shared" si="161"/>
        <v>3433</v>
      </c>
      <c r="AV56" s="16">
        <f t="shared" si="161"/>
        <v>1340</v>
      </c>
      <c r="AW56" s="16">
        <f t="shared" si="161"/>
        <v>4782</v>
      </c>
      <c r="AX56" s="16">
        <f t="shared" si="161"/>
        <v>-3052.0400400000003</v>
      </c>
      <c r="AY56" s="16">
        <f t="shared" si="161"/>
        <v>-1361.2308400000022</v>
      </c>
      <c r="AZ56" s="16">
        <f t="shared" si="161"/>
        <v>2071.7691599999944</v>
      </c>
      <c r="BA56" s="65">
        <f t="shared" si="161"/>
        <v>-3204.6420420000022</v>
      </c>
      <c r="BB56" s="16">
        <f t="shared" si="161"/>
        <v>-3364.8741441000002</v>
      </c>
      <c r="BC56" s="16">
        <f t="shared" si="161"/>
        <v>-5814.3993830999989</v>
      </c>
      <c r="BD56" s="16">
        <f t="shared" si="161"/>
        <v>-3533.1178513050008</v>
      </c>
      <c r="BE56" s="16">
        <f t="shared" si="161"/>
        <v>-10102.634037405005</v>
      </c>
      <c r="BF56" s="16">
        <f t="shared" si="161"/>
        <v>-3709.7737438702516</v>
      </c>
      <c r="BG56" s="16">
        <f t="shared" si="161"/>
        <v>-7242.8915951752524</v>
      </c>
      <c r="BH56" s="62">
        <f t="shared" si="161"/>
        <v>-13812.40778127526</v>
      </c>
      <c r="BI56" s="65">
        <f t="shared" si="161"/>
        <v>-3895.2624310637625</v>
      </c>
      <c r="BJ56" s="16">
        <f t="shared" si="161"/>
        <v>-4090.0255526169517</v>
      </c>
      <c r="BK56" s="16">
        <f t="shared" si="161"/>
        <v>-7067.438790154195</v>
      </c>
      <c r="BL56" s="16">
        <f t="shared" si="161"/>
        <v>-4294.5268302477998</v>
      </c>
      <c r="BM56" s="16">
        <f t="shared" si="161"/>
        <v>-12279.814813928513</v>
      </c>
      <c r="BN56" s="16">
        <f t="shared" si="161"/>
        <v>-4509.2531717601905</v>
      </c>
      <c r="BO56" s="16">
        <f t="shared" si="161"/>
        <v>-8803.7800020079903</v>
      </c>
      <c r="BP56" s="62">
        <f t="shared" si="161"/>
        <v>-16789.0679856887</v>
      </c>
      <c r="BQ56" s="65">
        <f t="shared" ref="BQ56:DT56" si="162">BQ46-BQ48</f>
        <v>-4734.7158303481992</v>
      </c>
      <c r="BR56" s="16">
        <f t="shared" si="162"/>
        <v>-4971.4516218656081</v>
      </c>
      <c r="BS56" s="16">
        <f t="shared" si="162"/>
        <v>-8590.5160209248679</v>
      </c>
      <c r="BT56" s="16">
        <f t="shared" si="162"/>
        <v>-5220.024202958889</v>
      </c>
      <c r="BU56" s="16">
        <f t="shared" si="162"/>
        <v>-14926.191655172706</v>
      </c>
      <c r="BV56" s="16">
        <f t="shared" si="162"/>
        <v>-5481.0254131068359</v>
      </c>
      <c r="BW56" s="16">
        <f t="shared" si="162"/>
        <v>-10701.049616065728</v>
      </c>
      <c r="BX56" s="62">
        <f t="shared" si="162"/>
        <v>-20407.217068279529</v>
      </c>
      <c r="BY56" s="65">
        <f t="shared" si="162"/>
        <v>-5755.0766837621795</v>
      </c>
      <c r="BZ56" s="16">
        <f t="shared" si="162"/>
        <v>-6042.8305179502877</v>
      </c>
      <c r="CA56" s="16">
        <f t="shared" si="162"/>
        <v>-10441.82591415931</v>
      </c>
      <c r="CB56" s="16">
        <f t="shared" si="162"/>
        <v>-6344.9720438478034</v>
      </c>
      <c r="CC56" s="16">
        <f t="shared" si="162"/>
        <v>-18142.879245560271</v>
      </c>
      <c r="CD56" s="16">
        <f t="shared" si="162"/>
        <v>-6662.2206460401912</v>
      </c>
      <c r="CE56" s="16">
        <f t="shared" si="162"/>
        <v>-13007.192689887983</v>
      </c>
      <c r="CF56" s="62">
        <f t="shared" si="162"/>
        <v>-24805.099891600454</v>
      </c>
      <c r="CG56" s="65">
        <f t="shared" si="162"/>
        <v>-6995.3316783422024</v>
      </c>
      <c r="CH56" s="16">
        <f t="shared" si="162"/>
        <v>-7345.0982622593101</v>
      </c>
      <c r="CI56" s="16">
        <f t="shared" si="162"/>
        <v>-12692.104660072608</v>
      </c>
      <c r="CJ56" s="16">
        <f t="shared" si="162"/>
        <v>-7712.35317537228</v>
      </c>
      <c r="CK56" s="16">
        <f t="shared" si="162"/>
        <v>-22052.783115973783</v>
      </c>
      <c r="CL56" s="16">
        <f t="shared" si="162"/>
        <v>-8097.9708341408914</v>
      </c>
      <c r="CM56" s="16">
        <f t="shared" si="162"/>
        <v>-15810.324009513175</v>
      </c>
      <c r="CN56" s="62">
        <f t="shared" si="162"/>
        <v>-30150.7539501147</v>
      </c>
      <c r="CO56" s="65">
        <f t="shared" si="162"/>
        <v>-8502.8693758479349</v>
      </c>
      <c r="CP56" s="16">
        <f t="shared" si="162"/>
        <v>-8928.0128446403378</v>
      </c>
      <c r="CQ56" s="16">
        <f t="shared" si="162"/>
        <v>-15427.33253997238</v>
      </c>
      <c r="CR56" s="16">
        <f t="shared" si="162"/>
        <v>-9374.4134868723522</v>
      </c>
      <c r="CS56" s="16">
        <f t="shared" si="162"/>
        <v>-26805.295707360634</v>
      </c>
      <c r="CT56" s="16">
        <f t="shared" si="162"/>
        <v>-9843.1341612159704</v>
      </c>
      <c r="CU56" s="16">
        <f t="shared" si="162"/>
        <v>-19217.547648088323</v>
      </c>
      <c r="CV56" s="62">
        <f t="shared" si="162"/>
        <v>-36648.429868576604</v>
      </c>
      <c r="CW56" s="65">
        <f t="shared" si="162"/>
        <v>-10335.290869276769</v>
      </c>
      <c r="CX56" s="16">
        <f t="shared" si="162"/>
        <v>-10852.05541274061</v>
      </c>
      <c r="CY56" s="16">
        <f t="shared" si="162"/>
        <v>-18752.019123164806</v>
      </c>
      <c r="CZ56" s="16">
        <f t="shared" si="162"/>
        <v>-11394.658183377636</v>
      </c>
      <c r="DA56" s="16">
        <f t="shared" si="162"/>
        <v>-32582.004465395032</v>
      </c>
      <c r="DB56" s="16">
        <f t="shared" si="162"/>
        <v>-11964.391092546521</v>
      </c>
      <c r="DC56" s="16">
        <f t="shared" si="162"/>
        <v>-23359.049275924179</v>
      </c>
      <c r="DD56" s="62">
        <f t="shared" si="162"/>
        <v>-44546.395557941563</v>
      </c>
      <c r="DE56" s="65">
        <f t="shared" si="162"/>
        <v>-12562.610647173848</v>
      </c>
      <c r="DF56" s="16">
        <f t="shared" si="162"/>
        <v>-13190.741179532539</v>
      </c>
      <c r="DG56" s="16">
        <f t="shared" si="162"/>
        <v>-22793.196444326335</v>
      </c>
      <c r="DH56" s="16">
        <f t="shared" si="162"/>
        <v>-13850.278238509169</v>
      </c>
      <c r="DI56" s="16">
        <f t="shared" si="162"/>
        <v>-39603.63006521557</v>
      </c>
      <c r="DJ56" s="16">
        <f t="shared" si="162"/>
        <v>-14542.792150434623</v>
      </c>
      <c r="DK56" s="16">
        <f t="shared" si="162"/>
        <v>-28393.070388943786</v>
      </c>
      <c r="DL56" s="62">
        <f t="shared" si="162"/>
        <v>-54146.422215650178</v>
      </c>
      <c r="DM56" s="65">
        <f t="shared" si="162"/>
        <v>-15269.931757956358</v>
      </c>
      <c r="DN56" s="16">
        <f t="shared" si="162"/>
        <v>-16033.428345854179</v>
      </c>
      <c r="DO56" s="16">
        <f t="shared" si="162"/>
        <v>-27705.272735556468</v>
      </c>
      <c r="DP56" s="16">
        <f t="shared" si="162"/>
        <v>-16835.099763146889</v>
      </c>
      <c r="DQ56" s="16">
        <f t="shared" si="162"/>
        <v>-48138.459866957455</v>
      </c>
      <c r="DR56" s="16">
        <f t="shared" si="162"/>
        <v>-17676.854751304232</v>
      </c>
      <c r="DS56" s="16">
        <f t="shared" si="162"/>
        <v>-34511.954514451114</v>
      </c>
      <c r="DT56" s="62">
        <f t="shared" si="162"/>
        <v>-65815.314618261647</v>
      </c>
    </row>
    <row r="57" spans="2:124" ht="14.4" x14ac:dyDescent="0.3">
      <c r="B57" s="41" t="s">
        <v>53</v>
      </c>
      <c r="C57" s="42" t="s">
        <v>58</v>
      </c>
      <c r="D57" s="42"/>
      <c r="E57" s="69">
        <f t="shared" ref="E57:BP57" si="163">IFERROR(E56/E13,"na")</f>
        <v>0.24089416975268432</v>
      </c>
      <c r="F57" s="13">
        <f t="shared" si="163"/>
        <v>0.12649492675224425</v>
      </c>
      <c r="G57" s="13">
        <f t="shared" si="163"/>
        <v>0.39072655112809324</v>
      </c>
      <c r="H57" s="13">
        <f t="shared" si="163"/>
        <v>0.22846716284920596</v>
      </c>
      <c r="I57" s="13">
        <f t="shared" si="163"/>
        <v>0.20610639681507453</v>
      </c>
      <c r="J57" s="13">
        <f t="shared" si="163"/>
        <v>0.32391725686361905</v>
      </c>
      <c r="K57" s="13">
        <f t="shared" si="163"/>
        <v>0.28702727613414242</v>
      </c>
      <c r="L57" s="64">
        <f t="shared" si="163"/>
        <v>0.24433574225760302</v>
      </c>
      <c r="M57" s="69">
        <f t="shared" si="163"/>
        <v>0.31585046156984753</v>
      </c>
      <c r="N57" s="13">
        <f t="shared" si="163"/>
        <v>0.15840583865502411</v>
      </c>
      <c r="O57" s="13">
        <f t="shared" si="163"/>
        <v>0.42921696540653992</v>
      </c>
      <c r="P57" s="13">
        <f t="shared" si="163"/>
        <v>0.17732134298745145</v>
      </c>
      <c r="Q57" s="13">
        <f t="shared" si="163"/>
        <v>0.23190223169969482</v>
      </c>
      <c r="R57" s="13">
        <f t="shared" si="163"/>
        <v>0.27462455844196443</v>
      </c>
      <c r="S57" s="13">
        <f t="shared" si="163"/>
        <v>0.23788605562960308</v>
      </c>
      <c r="T57" s="64">
        <f t="shared" si="163"/>
        <v>0.24557052202047275</v>
      </c>
      <c r="U57" s="69">
        <f t="shared" si="163"/>
        <v>0.32594709799644073</v>
      </c>
      <c r="V57" s="13">
        <f t="shared" si="163"/>
        <v>0.11736302884951227</v>
      </c>
      <c r="W57" s="13">
        <f t="shared" si="163"/>
        <v>0.40395904921730019</v>
      </c>
      <c r="X57" s="13">
        <f t="shared" si="163"/>
        <v>0.12716930835734871</v>
      </c>
      <c r="Y57" s="13">
        <f t="shared" si="163"/>
        <v>0.21422123257035067</v>
      </c>
      <c r="Z57" s="13">
        <f t="shared" si="163"/>
        <v>0.26352959326788217</v>
      </c>
      <c r="AA57" s="13">
        <f t="shared" si="163"/>
        <v>0.21325473702851069</v>
      </c>
      <c r="AB57" s="64">
        <f t="shared" si="163"/>
        <v>0.22980750389026566</v>
      </c>
      <c r="AC57" s="69">
        <f t="shared" si="163"/>
        <v>0.28641162227602907</v>
      </c>
      <c r="AD57" s="13">
        <f t="shared" si="163"/>
        <v>0.11301773130256877</v>
      </c>
      <c r="AE57" s="13">
        <f t="shared" si="163"/>
        <v>0.40192644483362522</v>
      </c>
      <c r="AF57" s="13">
        <f t="shared" si="163"/>
        <v>0.10995535714285715</v>
      </c>
      <c r="AG57" s="13">
        <f t="shared" si="163"/>
        <v>0.2076106652860471</v>
      </c>
      <c r="AH57" s="13">
        <f t="shared" si="163"/>
        <v>0.32721236902632256</v>
      </c>
      <c r="AI57" s="13">
        <f t="shared" si="163"/>
        <v>0.27390791027154665</v>
      </c>
      <c r="AJ57" s="64">
        <f t="shared" si="163"/>
        <v>0.25457513532090387</v>
      </c>
      <c r="AK57" s="69">
        <f t="shared" si="163"/>
        <v>0.31055410225921526</v>
      </c>
      <c r="AL57" s="13">
        <f t="shared" si="163"/>
        <v>0.10596555940493173</v>
      </c>
      <c r="AM57" s="13">
        <f t="shared" si="163"/>
        <v>0.43260494105278968</v>
      </c>
      <c r="AN57" s="13">
        <f t="shared" si="163"/>
        <v>0.10811387746265425</v>
      </c>
      <c r="AO57" s="13">
        <f t="shared" si="163"/>
        <v>0.23477921498661908</v>
      </c>
      <c r="AP57" s="13">
        <f t="shared" si="163"/>
        <v>0.30708575183441023</v>
      </c>
      <c r="AQ57" s="13">
        <f t="shared" si="163"/>
        <v>0.25469090909090908</v>
      </c>
      <c r="AR57" s="64">
        <f t="shared" si="163"/>
        <v>0.25976281080282265</v>
      </c>
      <c r="AS57" s="69">
        <f t="shared" si="163"/>
        <v>0.3021256824253688</v>
      </c>
      <c r="AT57" s="13">
        <f t="shared" si="163"/>
        <v>0.10238278247501921</v>
      </c>
      <c r="AU57" s="13">
        <f t="shared" si="163"/>
        <v>0.2271403996294826</v>
      </c>
      <c r="AV57" s="13">
        <f t="shared" si="163"/>
        <v>0.13887449476629701</v>
      </c>
      <c r="AW57" s="13">
        <f t="shared" si="163"/>
        <v>0.19311068933489481</v>
      </c>
      <c r="AX57" s="13">
        <f t="shared" si="163"/>
        <v>-0.30124414965281376</v>
      </c>
      <c r="AY57" s="13">
        <f t="shared" si="163"/>
        <v>-6.8816980402367098E-2</v>
      </c>
      <c r="AZ57" s="13">
        <f t="shared" si="163"/>
        <v>5.937245493194461E-2</v>
      </c>
      <c r="BA57" s="69">
        <f t="shared" si="163"/>
        <v>-0.30124414965281393</v>
      </c>
      <c r="BB57" s="13">
        <f t="shared" si="163"/>
        <v>-0.30124414965281376</v>
      </c>
      <c r="BC57" s="13">
        <f t="shared" si="163"/>
        <v>-0.26661838532490406</v>
      </c>
      <c r="BD57" s="13">
        <f t="shared" si="163"/>
        <v>-0.30124414965281376</v>
      </c>
      <c r="BE57" s="13">
        <f t="shared" si="163"/>
        <v>-0.30124414965281388</v>
      </c>
      <c r="BF57" s="13">
        <f t="shared" si="163"/>
        <v>-0.30124414965281382</v>
      </c>
      <c r="BG57" s="13">
        <f t="shared" si="163"/>
        <v>-0.30124414965281382</v>
      </c>
      <c r="BH57" s="64">
        <f t="shared" si="163"/>
        <v>-0.30124414965281399</v>
      </c>
      <c r="BI57" s="69">
        <f t="shared" si="163"/>
        <v>-0.30124414965281365</v>
      </c>
      <c r="BJ57" s="13">
        <f t="shared" si="163"/>
        <v>-0.30124414965281371</v>
      </c>
      <c r="BK57" s="13">
        <f t="shared" si="163"/>
        <v>-0.26661838532490406</v>
      </c>
      <c r="BL57" s="13">
        <f t="shared" si="163"/>
        <v>-0.30124414965281376</v>
      </c>
      <c r="BM57" s="13">
        <f t="shared" si="163"/>
        <v>-0.30124414965281371</v>
      </c>
      <c r="BN57" s="13">
        <f t="shared" si="163"/>
        <v>-0.30124414965281382</v>
      </c>
      <c r="BO57" s="13">
        <f t="shared" si="163"/>
        <v>-0.30124414965281376</v>
      </c>
      <c r="BP57" s="64">
        <f t="shared" si="163"/>
        <v>-0.30124414965281365</v>
      </c>
      <c r="BQ57" s="69">
        <f t="shared" ref="BQ57:DT57" si="164">IFERROR(BQ56/BQ13,"na")</f>
        <v>-0.30124414965281376</v>
      </c>
      <c r="BR57" s="13">
        <f t="shared" si="164"/>
        <v>-0.30124414965281371</v>
      </c>
      <c r="BS57" s="13">
        <f t="shared" si="164"/>
        <v>-0.26661838532490423</v>
      </c>
      <c r="BT57" s="13">
        <f t="shared" si="164"/>
        <v>-0.30124414965281371</v>
      </c>
      <c r="BU57" s="13">
        <f t="shared" si="164"/>
        <v>-0.30124414965281393</v>
      </c>
      <c r="BV57" s="13">
        <f t="shared" si="164"/>
        <v>-0.30124414965281382</v>
      </c>
      <c r="BW57" s="13">
        <f t="shared" si="164"/>
        <v>-0.30124414965281382</v>
      </c>
      <c r="BX57" s="64">
        <f t="shared" si="164"/>
        <v>-0.30124414965281371</v>
      </c>
      <c r="BY57" s="69">
        <f t="shared" si="164"/>
        <v>-0.30124414965281388</v>
      </c>
      <c r="BZ57" s="13">
        <f t="shared" si="164"/>
        <v>-0.30124414965281382</v>
      </c>
      <c r="CA57" s="13">
        <f t="shared" si="164"/>
        <v>-0.26661838532490423</v>
      </c>
      <c r="CB57" s="13">
        <f t="shared" si="164"/>
        <v>-0.30124414965281382</v>
      </c>
      <c r="CC57" s="13">
        <f t="shared" si="164"/>
        <v>-0.30124414965281388</v>
      </c>
      <c r="CD57" s="13">
        <f t="shared" si="164"/>
        <v>-0.30124414965281376</v>
      </c>
      <c r="CE57" s="13">
        <f t="shared" si="164"/>
        <v>-0.30124414965281349</v>
      </c>
      <c r="CF57" s="64">
        <f t="shared" si="164"/>
        <v>-0.30124414965281371</v>
      </c>
      <c r="CG57" s="69">
        <f t="shared" si="164"/>
        <v>-0.30124414965281376</v>
      </c>
      <c r="CH57" s="13">
        <f t="shared" si="164"/>
        <v>-0.30124414965281365</v>
      </c>
      <c r="CI57" s="13">
        <f t="shared" si="164"/>
        <v>-0.26661838532490423</v>
      </c>
      <c r="CJ57" s="13">
        <f t="shared" si="164"/>
        <v>-0.30124414965281382</v>
      </c>
      <c r="CK57" s="13">
        <f t="shared" si="164"/>
        <v>-0.30124414965281365</v>
      </c>
      <c r="CL57" s="13">
        <f t="shared" si="164"/>
        <v>-0.30124414965281371</v>
      </c>
      <c r="CM57" s="13">
        <f t="shared" si="164"/>
        <v>-0.30124414965281388</v>
      </c>
      <c r="CN57" s="64">
        <f t="shared" si="164"/>
        <v>-0.30124414965281393</v>
      </c>
      <c r="CO57" s="69">
        <f t="shared" si="164"/>
        <v>-0.30124414965281365</v>
      </c>
      <c r="CP57" s="13">
        <f t="shared" si="164"/>
        <v>-0.30124414965281388</v>
      </c>
      <c r="CQ57" s="13">
        <f t="shared" si="164"/>
        <v>-0.26661838532490417</v>
      </c>
      <c r="CR57" s="13">
        <f t="shared" si="164"/>
        <v>-0.30124414965281376</v>
      </c>
      <c r="CS57" s="13">
        <f t="shared" si="164"/>
        <v>-0.30124414965281388</v>
      </c>
      <c r="CT57" s="13">
        <f t="shared" si="164"/>
        <v>-0.30124414965281376</v>
      </c>
      <c r="CU57" s="13">
        <f t="shared" si="164"/>
        <v>-0.30124414965281376</v>
      </c>
      <c r="CV57" s="64">
        <f t="shared" si="164"/>
        <v>-0.30124414965281388</v>
      </c>
      <c r="CW57" s="69">
        <f t="shared" si="164"/>
        <v>-0.30124414965281371</v>
      </c>
      <c r="CX57" s="13">
        <f t="shared" si="164"/>
        <v>-0.30124414965281382</v>
      </c>
      <c r="CY57" s="13">
        <f t="shared" si="164"/>
        <v>-0.26661838532490412</v>
      </c>
      <c r="CZ57" s="13">
        <f t="shared" si="164"/>
        <v>-0.30124414965281365</v>
      </c>
      <c r="DA57" s="13">
        <f t="shared" si="164"/>
        <v>-0.30124414965281388</v>
      </c>
      <c r="DB57" s="13">
        <f t="shared" si="164"/>
        <v>-0.30124414965281376</v>
      </c>
      <c r="DC57" s="13">
        <f t="shared" si="164"/>
        <v>-0.30124414965281404</v>
      </c>
      <c r="DD57" s="64">
        <f t="shared" si="164"/>
        <v>-0.30124414965281393</v>
      </c>
      <c r="DE57" s="69">
        <f t="shared" si="164"/>
        <v>-0.30124414965281376</v>
      </c>
      <c r="DF57" s="13">
        <f t="shared" si="164"/>
        <v>-0.30124414965281376</v>
      </c>
      <c r="DG57" s="13">
        <f t="shared" si="164"/>
        <v>-0.26661838532490406</v>
      </c>
      <c r="DH57" s="13">
        <f t="shared" si="164"/>
        <v>-0.30124414965281376</v>
      </c>
      <c r="DI57" s="13">
        <f t="shared" si="164"/>
        <v>-0.30124414965281393</v>
      </c>
      <c r="DJ57" s="13">
        <f t="shared" si="164"/>
        <v>-0.30124414965281371</v>
      </c>
      <c r="DK57" s="13">
        <f t="shared" si="164"/>
        <v>-0.30124414965281365</v>
      </c>
      <c r="DL57" s="64">
        <f t="shared" si="164"/>
        <v>-0.30124414965281376</v>
      </c>
      <c r="DM57" s="69">
        <f t="shared" si="164"/>
        <v>-0.30124414965281376</v>
      </c>
      <c r="DN57" s="13">
        <f t="shared" si="164"/>
        <v>-0.30124414965281382</v>
      </c>
      <c r="DO57" s="13">
        <f t="shared" si="164"/>
        <v>-0.26661838532490434</v>
      </c>
      <c r="DP57" s="13">
        <f t="shared" si="164"/>
        <v>-0.30124414965281382</v>
      </c>
      <c r="DQ57" s="13">
        <f t="shared" si="164"/>
        <v>-0.30124414965281399</v>
      </c>
      <c r="DR57" s="13">
        <f t="shared" si="164"/>
        <v>-0.30124414965281382</v>
      </c>
      <c r="DS57" s="13">
        <f t="shared" si="164"/>
        <v>-0.30124414965281376</v>
      </c>
      <c r="DT57" s="64">
        <f t="shared" si="164"/>
        <v>-0.30124414965281371</v>
      </c>
    </row>
    <row r="58" spans="2:124" x14ac:dyDescent="0.25">
      <c r="B58" s="10" t="s">
        <v>205</v>
      </c>
      <c r="C58" s="10" t="s">
        <v>57</v>
      </c>
      <c r="E58" s="49">
        <v>0</v>
      </c>
      <c r="F58" s="10">
        <v>0</v>
      </c>
      <c r="G58" s="10">
        <f>E58+F58</f>
        <v>0</v>
      </c>
      <c r="H58" s="10">
        <v>0</v>
      </c>
      <c r="I58" s="10">
        <f>E58+F58+H58</f>
        <v>0</v>
      </c>
      <c r="J58" s="10">
        <v>0</v>
      </c>
      <c r="K58" s="10">
        <f>H58+J58</f>
        <v>0</v>
      </c>
      <c r="L58" s="50">
        <f>E58+F58+H58+J58</f>
        <v>0</v>
      </c>
      <c r="M58" s="49">
        <v>0</v>
      </c>
      <c r="N58" s="10">
        <v>0</v>
      </c>
      <c r="O58" s="10">
        <f>M58+N58</f>
        <v>0</v>
      </c>
      <c r="P58" s="10">
        <v>0</v>
      </c>
      <c r="Q58" s="10">
        <f>M58+N58+P58</f>
        <v>0</v>
      </c>
      <c r="R58" s="10">
        <v>0</v>
      </c>
      <c r="S58" s="10">
        <f>P58+R58</f>
        <v>0</v>
      </c>
      <c r="T58" s="50">
        <f>M58+N58+P58+R58</f>
        <v>0</v>
      </c>
      <c r="U58" s="49">
        <v>0</v>
      </c>
      <c r="V58" s="10">
        <v>0</v>
      </c>
      <c r="W58" s="10">
        <f>U58+V58</f>
        <v>0</v>
      </c>
      <c r="X58" s="10">
        <v>0</v>
      </c>
      <c r="Y58" s="10">
        <f>U58+V58+X58</f>
        <v>0</v>
      </c>
      <c r="Z58" s="10">
        <v>0</v>
      </c>
      <c r="AA58" s="10">
        <f>X58+Z58</f>
        <v>0</v>
      </c>
      <c r="AB58" s="50">
        <f>U58+V58+X58+Z58</f>
        <v>0</v>
      </c>
      <c r="AC58" s="49">
        <v>0</v>
      </c>
      <c r="AD58" s="10">
        <v>0</v>
      </c>
      <c r="AE58" s="10">
        <f>AC58+AD58</f>
        <v>0</v>
      </c>
      <c r="AF58" s="10">
        <v>0</v>
      </c>
      <c r="AG58" s="10">
        <f>AC58+AD58+AF58</f>
        <v>0</v>
      </c>
      <c r="AH58" s="10">
        <v>0</v>
      </c>
      <c r="AI58" s="10">
        <f>AF58+AH58</f>
        <v>0</v>
      </c>
      <c r="AJ58" s="50">
        <f>AC58+AD58+AF58+AH58</f>
        <v>0</v>
      </c>
      <c r="AK58" s="49">
        <v>0</v>
      </c>
      <c r="AL58" s="10">
        <v>0</v>
      </c>
      <c r="AM58" s="10">
        <f>AK58+AL58</f>
        <v>0</v>
      </c>
      <c r="AN58" s="10">
        <v>0</v>
      </c>
      <c r="AO58" s="10">
        <f>AK58+AL58+AN58</f>
        <v>0</v>
      </c>
      <c r="AP58" s="10">
        <v>0</v>
      </c>
      <c r="AQ58" s="10">
        <f>AN58+AP58</f>
        <v>0</v>
      </c>
      <c r="AR58" s="50">
        <f>AK58+AL58+AN58+AP58</f>
        <v>0</v>
      </c>
      <c r="AS58" s="49">
        <v>0</v>
      </c>
      <c r="AT58" s="10">
        <v>0</v>
      </c>
      <c r="AU58" s="10">
        <f>AS58+AT58</f>
        <v>0</v>
      </c>
      <c r="AV58" s="10">
        <v>0</v>
      </c>
      <c r="AW58" s="10">
        <f>AS58+AT58+AV58</f>
        <v>0</v>
      </c>
      <c r="AX58" s="10">
        <v>0</v>
      </c>
      <c r="AY58" s="10">
        <f>AV58+AX58</f>
        <v>0</v>
      </c>
      <c r="AZ58" s="10">
        <f>AS58+AT58+AV58+AX58</f>
        <v>0</v>
      </c>
      <c r="BA58" s="49">
        <v>0</v>
      </c>
      <c r="BB58" s="10">
        <v>0</v>
      </c>
      <c r="BC58" s="10">
        <f>BA58+BB58</f>
        <v>0</v>
      </c>
      <c r="BD58" s="10">
        <v>0</v>
      </c>
      <c r="BE58" s="10">
        <f>BA58+BB58+BD58</f>
        <v>0</v>
      </c>
      <c r="BF58" s="10">
        <v>0</v>
      </c>
      <c r="BG58" s="10">
        <f>BD58+BF58</f>
        <v>0</v>
      </c>
      <c r="BH58" s="50">
        <f>BA58+BB58+BD58+BF58</f>
        <v>0</v>
      </c>
      <c r="BI58" s="49">
        <v>0</v>
      </c>
      <c r="BJ58" s="10">
        <v>0</v>
      </c>
      <c r="BK58" s="10">
        <f>BI58+BJ58</f>
        <v>0</v>
      </c>
      <c r="BL58" s="10">
        <v>0</v>
      </c>
      <c r="BM58" s="10">
        <f>BI58+BJ58+BL58</f>
        <v>0</v>
      </c>
      <c r="BN58" s="10">
        <v>0</v>
      </c>
      <c r="BO58" s="10">
        <f>BL58+BN58</f>
        <v>0</v>
      </c>
      <c r="BP58" s="50">
        <f>BI58+BJ58+BL58+BN58</f>
        <v>0</v>
      </c>
      <c r="BQ58" s="49">
        <v>0</v>
      </c>
      <c r="BR58" s="10">
        <v>0</v>
      </c>
      <c r="BS58" s="10">
        <f>BQ58+BR58</f>
        <v>0</v>
      </c>
      <c r="BT58" s="10">
        <v>0</v>
      </c>
      <c r="BU58" s="10">
        <f>BQ58+BR58+BT58</f>
        <v>0</v>
      </c>
      <c r="BV58" s="10">
        <v>0</v>
      </c>
      <c r="BW58" s="10">
        <f>BT58+BV58</f>
        <v>0</v>
      </c>
      <c r="BX58" s="50">
        <f>BQ58+BR58+BT58+BV58</f>
        <v>0</v>
      </c>
      <c r="BY58" s="49">
        <v>0</v>
      </c>
      <c r="BZ58" s="10">
        <v>0</v>
      </c>
      <c r="CA58" s="10">
        <f>BY58+BZ58</f>
        <v>0</v>
      </c>
      <c r="CB58" s="10">
        <v>0</v>
      </c>
      <c r="CC58" s="10">
        <f>BY58+BZ58+CB58</f>
        <v>0</v>
      </c>
      <c r="CD58" s="10">
        <v>0</v>
      </c>
      <c r="CE58" s="10">
        <f>CB58+CD58</f>
        <v>0</v>
      </c>
      <c r="CF58" s="50">
        <f>BY58+BZ58+CB58+CD58</f>
        <v>0</v>
      </c>
      <c r="CG58" s="49">
        <v>0</v>
      </c>
      <c r="CH58" s="10">
        <v>0</v>
      </c>
      <c r="CI58" s="10">
        <f>CG58+CH58</f>
        <v>0</v>
      </c>
      <c r="CJ58" s="10">
        <v>0</v>
      </c>
      <c r="CK58" s="10">
        <f>CG58+CH58+CJ58</f>
        <v>0</v>
      </c>
      <c r="CL58" s="10">
        <v>0</v>
      </c>
      <c r="CM58" s="10">
        <f>CJ58+CL58</f>
        <v>0</v>
      </c>
      <c r="CN58" s="50">
        <f>CG58+CH58+CJ58+CL58</f>
        <v>0</v>
      </c>
      <c r="CO58" s="49">
        <v>0</v>
      </c>
      <c r="CP58" s="10">
        <v>0</v>
      </c>
      <c r="CQ58" s="10">
        <f>CO58+CP58</f>
        <v>0</v>
      </c>
      <c r="CR58" s="10">
        <v>0</v>
      </c>
      <c r="CS58" s="10">
        <f>CO58+CP58+CR58</f>
        <v>0</v>
      </c>
      <c r="CT58" s="10">
        <v>0</v>
      </c>
      <c r="CU58" s="10">
        <f>CR58+CT58</f>
        <v>0</v>
      </c>
      <c r="CV58" s="50">
        <f>CO58+CP58+CR58+CT58</f>
        <v>0</v>
      </c>
      <c r="CW58" s="49">
        <v>0</v>
      </c>
      <c r="CX58" s="10">
        <v>0</v>
      </c>
      <c r="CY58" s="10">
        <f>CW58+CX58</f>
        <v>0</v>
      </c>
      <c r="CZ58" s="10">
        <v>0</v>
      </c>
      <c r="DA58" s="10">
        <f>CW58+CX58+CZ58</f>
        <v>0</v>
      </c>
      <c r="DB58" s="10">
        <v>0</v>
      </c>
      <c r="DC58" s="10">
        <f>CZ58+DB58</f>
        <v>0</v>
      </c>
      <c r="DD58" s="50">
        <f>CW58+CX58+CZ58+DB58</f>
        <v>0</v>
      </c>
      <c r="DE58" s="49">
        <v>0</v>
      </c>
      <c r="DF58" s="10">
        <v>0</v>
      </c>
      <c r="DG58" s="10">
        <f>DE58+DF58</f>
        <v>0</v>
      </c>
      <c r="DH58" s="10">
        <v>0</v>
      </c>
      <c r="DI58" s="10">
        <f>DE58+DF58+DH58</f>
        <v>0</v>
      </c>
      <c r="DJ58" s="10">
        <v>0</v>
      </c>
      <c r="DK58" s="10">
        <f>DH58+DJ58</f>
        <v>0</v>
      </c>
      <c r="DL58" s="50">
        <f>DE58+DF58+DH58+DJ58</f>
        <v>0</v>
      </c>
      <c r="DM58" s="49">
        <v>0</v>
      </c>
      <c r="DN58" s="10">
        <v>0</v>
      </c>
      <c r="DO58" s="10">
        <f>DM58+DN58</f>
        <v>0</v>
      </c>
      <c r="DP58" s="10">
        <v>0</v>
      </c>
      <c r="DQ58" s="10">
        <f>DM58+DN58+DP58</f>
        <v>0</v>
      </c>
      <c r="DR58" s="10">
        <v>0</v>
      </c>
      <c r="DS58" s="10">
        <f>DP58+DR58</f>
        <v>0</v>
      </c>
      <c r="DT58" s="50">
        <f>DM58+DN58+DP58+DR58</f>
        <v>0</v>
      </c>
    </row>
    <row r="59" spans="2:124" ht="14.4" x14ac:dyDescent="0.3">
      <c r="B59" s="41" t="s">
        <v>206</v>
      </c>
      <c r="C59" s="12" t="s">
        <v>58</v>
      </c>
      <c r="D59" s="12"/>
      <c r="E59" s="49">
        <f>IFERROR(E58/E56,"na")</f>
        <v>0</v>
      </c>
      <c r="F59" s="10">
        <f>IFERROR(F58/F56,"na")</f>
        <v>0</v>
      </c>
      <c r="G59" s="10">
        <f>IFERROR(G58/G56,"na")</f>
        <v>0</v>
      </c>
      <c r="H59" s="10">
        <f>IFERROR(H58/H56,"na")</f>
        <v>0</v>
      </c>
      <c r="I59" s="10">
        <f>E59+F59+H59</f>
        <v>0</v>
      </c>
      <c r="J59" s="10">
        <v>0</v>
      </c>
      <c r="K59" s="10">
        <f>H59+J59</f>
        <v>0</v>
      </c>
      <c r="L59" s="50">
        <f>E59+F59+H59+J59</f>
        <v>0</v>
      </c>
      <c r="M59" s="49">
        <f>IFERROR(M58/M56,"na")</f>
        <v>0</v>
      </c>
      <c r="N59" s="10">
        <f>IFERROR(N58/N56,"na")</f>
        <v>0</v>
      </c>
      <c r="O59" s="10">
        <f>IFERROR(O58/O56,"na")</f>
        <v>0</v>
      </c>
      <c r="P59" s="10">
        <f>IFERROR(P58/P56,"na")</f>
        <v>0</v>
      </c>
      <c r="Q59" s="10">
        <f>M59+N59+P59</f>
        <v>0</v>
      </c>
      <c r="R59" s="10">
        <v>0</v>
      </c>
      <c r="S59" s="10">
        <f>P59+R59</f>
        <v>0</v>
      </c>
      <c r="T59" s="50">
        <f>M59+N59+P59+R59</f>
        <v>0</v>
      </c>
      <c r="U59" s="49">
        <f>IFERROR(U58/U56,"na")</f>
        <v>0</v>
      </c>
      <c r="V59" s="10">
        <f>IFERROR(V58/V56,"na")</f>
        <v>0</v>
      </c>
      <c r="W59" s="10">
        <f>IFERROR(W58/W56,"na")</f>
        <v>0</v>
      </c>
      <c r="X59" s="10">
        <f>IFERROR(X58/X56,"na")</f>
        <v>0</v>
      </c>
      <c r="Y59" s="10">
        <f>U59+V59+X59</f>
        <v>0</v>
      </c>
      <c r="Z59" s="10">
        <v>0</v>
      </c>
      <c r="AA59" s="10">
        <f>X59+Z59</f>
        <v>0</v>
      </c>
      <c r="AB59" s="50">
        <f>U59+V59+X59+Z59</f>
        <v>0</v>
      </c>
      <c r="AC59" s="49">
        <f>IFERROR(AC58/AC56,"na")</f>
        <v>0</v>
      </c>
      <c r="AD59" s="10">
        <f>IFERROR(AD58/AD56,"na")</f>
        <v>0</v>
      </c>
      <c r="AE59" s="10">
        <f>IFERROR(AE58/AE56,"na")</f>
        <v>0</v>
      </c>
      <c r="AF59" s="10">
        <f>IFERROR(AF58/AF56,"na")</f>
        <v>0</v>
      </c>
      <c r="AG59" s="10">
        <f>AC59+AD59+AF59</f>
        <v>0</v>
      </c>
      <c r="AH59" s="10">
        <v>0</v>
      </c>
      <c r="AI59" s="10">
        <f>AF59+AH59</f>
        <v>0</v>
      </c>
      <c r="AJ59" s="50">
        <f>AC59+AD59+AF59+AH59</f>
        <v>0</v>
      </c>
      <c r="AK59" s="49">
        <f>IFERROR(AK58/AK56,"na")</f>
        <v>0</v>
      </c>
      <c r="AL59" s="10">
        <f>IFERROR(AL58/AL56,"na")</f>
        <v>0</v>
      </c>
      <c r="AM59" s="10">
        <f>IFERROR(AM58/AM56,"na")</f>
        <v>0</v>
      </c>
      <c r="AN59" s="10">
        <f>IFERROR(AN58/AN56,"na")</f>
        <v>0</v>
      </c>
      <c r="AO59" s="10">
        <f>AK59+AL59+AN59</f>
        <v>0</v>
      </c>
      <c r="AP59" s="10">
        <v>0</v>
      </c>
      <c r="AQ59" s="10">
        <f>AN59+AP59</f>
        <v>0</v>
      </c>
      <c r="AR59" s="50">
        <f>AK59+AL59+AN59+AP59</f>
        <v>0</v>
      </c>
      <c r="AS59" s="49">
        <f>IFERROR(AS58/AS56,"na")</f>
        <v>0</v>
      </c>
      <c r="AT59" s="10">
        <f>IFERROR(AT58/AT56,"na")</f>
        <v>0</v>
      </c>
      <c r="AU59" s="10">
        <f>IFERROR(AU58/AU56,"na")</f>
        <v>0</v>
      </c>
      <c r="AV59" s="10">
        <v>0</v>
      </c>
      <c r="AW59" s="10">
        <f>AS59+AT59+AV59</f>
        <v>0</v>
      </c>
      <c r="AX59" s="10">
        <v>0</v>
      </c>
      <c r="AY59" s="10">
        <f>AV59+AX59</f>
        <v>0</v>
      </c>
      <c r="AZ59" s="10">
        <f>AS59+AT59+AV59+AX59</f>
        <v>0</v>
      </c>
      <c r="BA59" s="49">
        <v>0</v>
      </c>
      <c r="BB59" s="10">
        <v>0</v>
      </c>
      <c r="BC59" s="10">
        <f>IFERROR(BC58/BC56,"na")</f>
        <v>0</v>
      </c>
      <c r="BD59" s="10">
        <v>0</v>
      </c>
      <c r="BE59" s="10">
        <f>BA59+BB59+BD59</f>
        <v>0</v>
      </c>
      <c r="BF59" s="10">
        <v>0</v>
      </c>
      <c r="BG59" s="10">
        <f>BD59+BF59</f>
        <v>0</v>
      </c>
      <c r="BH59" s="50">
        <f>BA59+BB59+BD59+BF59</f>
        <v>0</v>
      </c>
      <c r="BI59" s="49">
        <v>0</v>
      </c>
      <c r="BJ59" s="10">
        <v>0</v>
      </c>
      <c r="BK59" s="10">
        <f>IFERROR(BK58/BK56,"na")</f>
        <v>0</v>
      </c>
      <c r="BL59" s="10">
        <v>0</v>
      </c>
      <c r="BM59" s="10">
        <f>BI59+BJ59+BL59</f>
        <v>0</v>
      </c>
      <c r="BN59" s="10">
        <v>0</v>
      </c>
      <c r="BO59" s="10">
        <f>BL59+BN59</f>
        <v>0</v>
      </c>
      <c r="BP59" s="50">
        <f>BI59+BJ59+BL59+BN59</f>
        <v>0</v>
      </c>
      <c r="BQ59" s="49">
        <v>0</v>
      </c>
      <c r="BR59" s="10">
        <v>0</v>
      </c>
      <c r="BS59" s="10">
        <f>IFERROR(BS58/BS56,"na")</f>
        <v>0</v>
      </c>
      <c r="BT59" s="10">
        <v>0</v>
      </c>
      <c r="BU59" s="10">
        <f>BQ59+BR59+BT59</f>
        <v>0</v>
      </c>
      <c r="BV59" s="10">
        <v>0</v>
      </c>
      <c r="BW59" s="10">
        <f>BT59+BV59</f>
        <v>0</v>
      </c>
      <c r="BX59" s="50">
        <f>BQ59+BR59+BT59+BV59</f>
        <v>0</v>
      </c>
      <c r="BY59" s="49">
        <v>0</v>
      </c>
      <c r="BZ59" s="10">
        <v>0</v>
      </c>
      <c r="CA59" s="10">
        <f>IFERROR(CA58/CA56,"na")</f>
        <v>0</v>
      </c>
      <c r="CB59" s="10">
        <v>0</v>
      </c>
      <c r="CC59" s="10">
        <f>BY59+BZ59+CB59</f>
        <v>0</v>
      </c>
      <c r="CD59" s="10">
        <v>0</v>
      </c>
      <c r="CE59" s="10">
        <f>CB59+CD59</f>
        <v>0</v>
      </c>
      <c r="CF59" s="50">
        <f>BY59+BZ59+CB59+CD59</f>
        <v>0</v>
      </c>
      <c r="CG59" s="49">
        <v>0</v>
      </c>
      <c r="CH59" s="10">
        <v>0</v>
      </c>
      <c r="CI59" s="10">
        <f>IFERROR(CI58/CI56,"na")</f>
        <v>0</v>
      </c>
      <c r="CJ59" s="10">
        <v>0</v>
      </c>
      <c r="CK59" s="10">
        <f>CG59+CH59+CJ59</f>
        <v>0</v>
      </c>
      <c r="CL59" s="10">
        <v>0</v>
      </c>
      <c r="CM59" s="10">
        <f>CJ59+CL59</f>
        <v>0</v>
      </c>
      <c r="CN59" s="50">
        <f>CG59+CH59+CJ59+CL59</f>
        <v>0</v>
      </c>
      <c r="CO59" s="49">
        <v>0</v>
      </c>
      <c r="CP59" s="10">
        <v>0</v>
      </c>
      <c r="CQ59" s="10">
        <f>IFERROR(CQ58/CQ56,"na")</f>
        <v>0</v>
      </c>
      <c r="CR59" s="10">
        <v>0</v>
      </c>
      <c r="CS59" s="10">
        <f>CO59+CP59+CR59</f>
        <v>0</v>
      </c>
      <c r="CT59" s="10">
        <v>0</v>
      </c>
      <c r="CU59" s="10">
        <f>CR59+CT59</f>
        <v>0</v>
      </c>
      <c r="CV59" s="50">
        <f>CO59+CP59+CR59+CT59</f>
        <v>0</v>
      </c>
      <c r="CW59" s="49">
        <v>0</v>
      </c>
      <c r="CX59" s="10">
        <v>0</v>
      </c>
      <c r="CY59" s="10">
        <f>IFERROR(CY58/CY56,"na")</f>
        <v>0</v>
      </c>
      <c r="CZ59" s="10">
        <v>0</v>
      </c>
      <c r="DA59" s="10">
        <f>CW59+CX59+CZ59</f>
        <v>0</v>
      </c>
      <c r="DB59" s="10">
        <v>0</v>
      </c>
      <c r="DC59" s="10">
        <f>CZ59+DB59</f>
        <v>0</v>
      </c>
      <c r="DD59" s="50">
        <f>CW59+CX59+CZ59+DB59</f>
        <v>0</v>
      </c>
      <c r="DE59" s="49">
        <v>0</v>
      </c>
      <c r="DF59" s="10">
        <v>0</v>
      </c>
      <c r="DG59" s="10">
        <f>IFERROR(DG58/DG56,"na")</f>
        <v>0</v>
      </c>
      <c r="DH59" s="10">
        <v>0</v>
      </c>
      <c r="DI59" s="10">
        <f>DE59+DF59+DH59</f>
        <v>0</v>
      </c>
      <c r="DJ59" s="10">
        <v>0</v>
      </c>
      <c r="DK59" s="10">
        <f>DH59+DJ59</f>
        <v>0</v>
      </c>
      <c r="DL59" s="50">
        <f>DE59+DF59+DH59+DJ59</f>
        <v>0</v>
      </c>
      <c r="DM59" s="49">
        <v>0</v>
      </c>
      <c r="DN59" s="10">
        <v>0</v>
      </c>
      <c r="DO59" s="10">
        <f>IFERROR(DO58/DO56,"na")</f>
        <v>0</v>
      </c>
      <c r="DP59" s="10">
        <v>0</v>
      </c>
      <c r="DQ59" s="10">
        <f>DM59+DN59+DP59</f>
        <v>0</v>
      </c>
      <c r="DR59" s="10">
        <v>0</v>
      </c>
      <c r="DS59" s="10">
        <f>DP59+DR59</f>
        <v>0</v>
      </c>
      <c r="DT59" s="50">
        <f>DM59+DN59+DP59+DR59</f>
        <v>0</v>
      </c>
    </row>
    <row r="60" spans="2:124" x14ac:dyDescent="0.25">
      <c r="B60" s="40" t="s">
        <v>207</v>
      </c>
      <c r="C60" s="40" t="s">
        <v>57</v>
      </c>
      <c r="D60" s="40"/>
      <c r="E60" s="65">
        <f t="shared" ref="E60:BP60" si="165">E56-E58</f>
        <v>1294.4929999999997</v>
      </c>
      <c r="F60" s="16">
        <f t="shared" si="165"/>
        <v>432.60000000000008</v>
      </c>
      <c r="G60" s="16">
        <f t="shared" si="165"/>
        <v>3435.8930000000009</v>
      </c>
      <c r="H60" s="16">
        <f t="shared" si="165"/>
        <v>871.78500000000008</v>
      </c>
      <c r="I60" s="16">
        <f t="shared" si="165"/>
        <v>2598.8780000000011</v>
      </c>
      <c r="J60" s="16">
        <f t="shared" si="165"/>
        <v>1962.0639999999999</v>
      </c>
      <c r="K60" s="16">
        <f t="shared" si="165"/>
        <v>2833.8490000000015</v>
      </c>
      <c r="L60" s="62">
        <f t="shared" si="165"/>
        <v>4560.9419999999982</v>
      </c>
      <c r="M60" s="65">
        <f t="shared" si="165"/>
        <v>1857.8640000000003</v>
      </c>
      <c r="N60" s="16">
        <f t="shared" si="165"/>
        <v>607.72400000000005</v>
      </c>
      <c r="O60" s="16">
        <f t="shared" si="165"/>
        <v>4171.387999999999</v>
      </c>
      <c r="P60" s="16">
        <f t="shared" si="165"/>
        <v>688.16640000000029</v>
      </c>
      <c r="Q60" s="16">
        <f t="shared" si="165"/>
        <v>3153.7543999999998</v>
      </c>
      <c r="R60" s="16">
        <f t="shared" si="165"/>
        <v>1756.9930000000002</v>
      </c>
      <c r="S60" s="16">
        <f t="shared" si="165"/>
        <v>2445.1594000000014</v>
      </c>
      <c r="T60" s="62">
        <f t="shared" si="165"/>
        <v>4910.7473999999993</v>
      </c>
      <c r="U60" s="65">
        <f t="shared" si="165"/>
        <v>2271.0690000000004</v>
      </c>
      <c r="V60" s="16">
        <f t="shared" si="165"/>
        <v>504.03900000000033</v>
      </c>
      <c r="W60" s="16">
        <f t="shared" si="165"/>
        <v>4549.5079999999998</v>
      </c>
      <c r="X60" s="16">
        <f t="shared" si="165"/>
        <v>529.53300000000002</v>
      </c>
      <c r="Y60" s="16">
        <f t="shared" si="165"/>
        <v>3304.6410000000005</v>
      </c>
      <c r="Z60" s="16">
        <f t="shared" si="165"/>
        <v>1878.9659999999999</v>
      </c>
      <c r="AA60" s="16">
        <f t="shared" si="165"/>
        <v>2408.4989999999998</v>
      </c>
      <c r="AB60" s="62">
        <f t="shared" si="165"/>
        <v>5183.6069999999991</v>
      </c>
      <c r="AC60" s="65">
        <f t="shared" si="165"/>
        <v>2010.896</v>
      </c>
      <c r="AD60" s="16">
        <f t="shared" si="165"/>
        <v>497.16500000000002</v>
      </c>
      <c r="AE60" s="16">
        <f t="shared" si="165"/>
        <v>4590</v>
      </c>
      <c r="AF60" s="16">
        <f t="shared" si="165"/>
        <v>443.34000000000003</v>
      </c>
      <c r="AG60" s="16">
        <f t="shared" si="165"/>
        <v>3208</v>
      </c>
      <c r="AH60" s="16">
        <f t="shared" si="165"/>
        <v>2560.7640000000001</v>
      </c>
      <c r="AI60" s="16">
        <f t="shared" si="165"/>
        <v>3248</v>
      </c>
      <c r="AJ60" s="62">
        <f t="shared" si="165"/>
        <v>5926</v>
      </c>
      <c r="AK60" s="65">
        <f t="shared" si="165"/>
        <v>2611.7600000000002</v>
      </c>
      <c r="AL60" s="16">
        <f t="shared" si="165"/>
        <v>519.97299999999996</v>
      </c>
      <c r="AM60" s="16">
        <f t="shared" si="165"/>
        <v>5761</v>
      </c>
      <c r="AN60" s="16">
        <f t="shared" si="165"/>
        <v>499.37799999999999</v>
      </c>
      <c r="AO60" s="16">
        <f t="shared" si="165"/>
        <v>4211</v>
      </c>
      <c r="AP60" s="16">
        <f t="shared" si="165"/>
        <v>2804</v>
      </c>
      <c r="AQ60" s="16">
        <f t="shared" si="165"/>
        <v>3502</v>
      </c>
      <c r="AR60" s="62">
        <f t="shared" si="165"/>
        <v>7031</v>
      </c>
      <c r="AS60" s="65">
        <f t="shared" si="165"/>
        <v>2601</v>
      </c>
      <c r="AT60" s="16">
        <f t="shared" si="165"/>
        <v>666</v>
      </c>
      <c r="AU60" s="16">
        <f t="shared" si="165"/>
        <v>3433</v>
      </c>
      <c r="AV60" s="16">
        <f t="shared" si="165"/>
        <v>1340</v>
      </c>
      <c r="AW60" s="16">
        <f t="shared" si="165"/>
        <v>4782</v>
      </c>
      <c r="AX60" s="16">
        <f t="shared" si="165"/>
        <v>-3052.0400400000003</v>
      </c>
      <c r="AY60" s="16">
        <f t="shared" si="165"/>
        <v>-1361.2308400000022</v>
      </c>
      <c r="AZ60" s="16">
        <f t="shared" si="165"/>
        <v>2071.7691599999944</v>
      </c>
      <c r="BA60" s="65">
        <f t="shared" si="165"/>
        <v>-3204.6420420000022</v>
      </c>
      <c r="BB60" s="16">
        <f t="shared" si="165"/>
        <v>-3364.8741441000002</v>
      </c>
      <c r="BC60" s="16">
        <f t="shared" si="165"/>
        <v>-5814.3993830999989</v>
      </c>
      <c r="BD60" s="16">
        <f t="shared" si="165"/>
        <v>-3533.1178513050008</v>
      </c>
      <c r="BE60" s="16">
        <f t="shared" si="165"/>
        <v>-10102.634037405005</v>
      </c>
      <c r="BF60" s="16">
        <f t="shared" si="165"/>
        <v>-3709.7737438702516</v>
      </c>
      <c r="BG60" s="16">
        <f t="shared" si="165"/>
        <v>-7242.8915951752524</v>
      </c>
      <c r="BH60" s="62">
        <f t="shared" si="165"/>
        <v>-13812.40778127526</v>
      </c>
      <c r="BI60" s="65">
        <f t="shared" si="165"/>
        <v>-3895.2624310637625</v>
      </c>
      <c r="BJ60" s="16">
        <f t="shared" si="165"/>
        <v>-4090.0255526169517</v>
      </c>
      <c r="BK60" s="16">
        <f t="shared" si="165"/>
        <v>-7067.438790154195</v>
      </c>
      <c r="BL60" s="16">
        <f t="shared" si="165"/>
        <v>-4294.5268302477998</v>
      </c>
      <c r="BM60" s="16">
        <f t="shared" si="165"/>
        <v>-12279.814813928513</v>
      </c>
      <c r="BN60" s="16">
        <f t="shared" si="165"/>
        <v>-4509.2531717601905</v>
      </c>
      <c r="BO60" s="16">
        <f t="shared" si="165"/>
        <v>-8803.7800020079903</v>
      </c>
      <c r="BP60" s="62">
        <f t="shared" si="165"/>
        <v>-16789.0679856887</v>
      </c>
      <c r="BQ60" s="65">
        <f t="shared" ref="BQ60:DT60" si="166">BQ56-BQ58</f>
        <v>-4734.7158303481992</v>
      </c>
      <c r="BR60" s="16">
        <f t="shared" si="166"/>
        <v>-4971.4516218656081</v>
      </c>
      <c r="BS60" s="16">
        <f t="shared" si="166"/>
        <v>-8590.5160209248679</v>
      </c>
      <c r="BT60" s="16">
        <f t="shared" si="166"/>
        <v>-5220.024202958889</v>
      </c>
      <c r="BU60" s="16">
        <f t="shared" si="166"/>
        <v>-14926.191655172706</v>
      </c>
      <c r="BV60" s="16">
        <f t="shared" si="166"/>
        <v>-5481.0254131068359</v>
      </c>
      <c r="BW60" s="16">
        <f t="shared" si="166"/>
        <v>-10701.049616065728</v>
      </c>
      <c r="BX60" s="62">
        <f t="shared" si="166"/>
        <v>-20407.217068279529</v>
      </c>
      <c r="BY60" s="65">
        <f t="shared" si="166"/>
        <v>-5755.0766837621795</v>
      </c>
      <c r="BZ60" s="16">
        <f t="shared" si="166"/>
        <v>-6042.8305179502877</v>
      </c>
      <c r="CA60" s="16">
        <f t="shared" si="166"/>
        <v>-10441.82591415931</v>
      </c>
      <c r="CB60" s="16">
        <f t="shared" si="166"/>
        <v>-6344.9720438478034</v>
      </c>
      <c r="CC60" s="16">
        <f t="shared" si="166"/>
        <v>-18142.879245560271</v>
      </c>
      <c r="CD60" s="16">
        <f t="shared" si="166"/>
        <v>-6662.2206460401912</v>
      </c>
      <c r="CE60" s="16">
        <f t="shared" si="166"/>
        <v>-13007.192689887983</v>
      </c>
      <c r="CF60" s="62">
        <f t="shared" si="166"/>
        <v>-24805.099891600454</v>
      </c>
      <c r="CG60" s="65">
        <f t="shared" si="166"/>
        <v>-6995.3316783422024</v>
      </c>
      <c r="CH60" s="16">
        <f t="shared" si="166"/>
        <v>-7345.0982622593101</v>
      </c>
      <c r="CI60" s="16">
        <f t="shared" si="166"/>
        <v>-12692.104660072608</v>
      </c>
      <c r="CJ60" s="16">
        <f t="shared" si="166"/>
        <v>-7712.35317537228</v>
      </c>
      <c r="CK60" s="16">
        <f t="shared" si="166"/>
        <v>-22052.783115973783</v>
      </c>
      <c r="CL60" s="16">
        <f t="shared" si="166"/>
        <v>-8097.9708341408914</v>
      </c>
      <c r="CM60" s="16">
        <f t="shared" si="166"/>
        <v>-15810.324009513175</v>
      </c>
      <c r="CN60" s="62">
        <f t="shared" si="166"/>
        <v>-30150.7539501147</v>
      </c>
      <c r="CO60" s="65">
        <f t="shared" si="166"/>
        <v>-8502.8693758479349</v>
      </c>
      <c r="CP60" s="16">
        <f t="shared" si="166"/>
        <v>-8928.0128446403378</v>
      </c>
      <c r="CQ60" s="16">
        <f t="shared" si="166"/>
        <v>-15427.33253997238</v>
      </c>
      <c r="CR60" s="16">
        <f t="shared" si="166"/>
        <v>-9374.4134868723522</v>
      </c>
      <c r="CS60" s="16">
        <f t="shared" si="166"/>
        <v>-26805.295707360634</v>
      </c>
      <c r="CT60" s="16">
        <f t="shared" si="166"/>
        <v>-9843.1341612159704</v>
      </c>
      <c r="CU60" s="16">
        <f t="shared" si="166"/>
        <v>-19217.547648088323</v>
      </c>
      <c r="CV60" s="62">
        <f t="shared" si="166"/>
        <v>-36648.429868576604</v>
      </c>
      <c r="CW60" s="65">
        <f t="shared" si="166"/>
        <v>-10335.290869276769</v>
      </c>
      <c r="CX60" s="16">
        <f t="shared" si="166"/>
        <v>-10852.05541274061</v>
      </c>
      <c r="CY60" s="16">
        <f t="shared" si="166"/>
        <v>-18752.019123164806</v>
      </c>
      <c r="CZ60" s="16">
        <f t="shared" si="166"/>
        <v>-11394.658183377636</v>
      </c>
      <c r="DA60" s="16">
        <f t="shared" si="166"/>
        <v>-32582.004465395032</v>
      </c>
      <c r="DB60" s="16">
        <f t="shared" si="166"/>
        <v>-11964.391092546521</v>
      </c>
      <c r="DC60" s="16">
        <f t="shared" si="166"/>
        <v>-23359.049275924179</v>
      </c>
      <c r="DD60" s="62">
        <f t="shared" si="166"/>
        <v>-44546.395557941563</v>
      </c>
      <c r="DE60" s="65">
        <f t="shared" si="166"/>
        <v>-12562.610647173848</v>
      </c>
      <c r="DF60" s="16">
        <f t="shared" si="166"/>
        <v>-13190.741179532539</v>
      </c>
      <c r="DG60" s="16">
        <f t="shared" si="166"/>
        <v>-22793.196444326335</v>
      </c>
      <c r="DH60" s="16">
        <f t="shared" si="166"/>
        <v>-13850.278238509169</v>
      </c>
      <c r="DI60" s="16">
        <f t="shared" si="166"/>
        <v>-39603.63006521557</v>
      </c>
      <c r="DJ60" s="16">
        <f t="shared" si="166"/>
        <v>-14542.792150434623</v>
      </c>
      <c r="DK60" s="16">
        <f t="shared" si="166"/>
        <v>-28393.070388943786</v>
      </c>
      <c r="DL60" s="62">
        <f t="shared" si="166"/>
        <v>-54146.422215650178</v>
      </c>
      <c r="DM60" s="65">
        <f t="shared" si="166"/>
        <v>-15269.931757956358</v>
      </c>
      <c r="DN60" s="16">
        <f t="shared" si="166"/>
        <v>-16033.428345854179</v>
      </c>
      <c r="DO60" s="16">
        <f t="shared" si="166"/>
        <v>-27705.272735556468</v>
      </c>
      <c r="DP60" s="16">
        <f t="shared" si="166"/>
        <v>-16835.099763146889</v>
      </c>
      <c r="DQ60" s="16">
        <f t="shared" si="166"/>
        <v>-48138.459866957455</v>
      </c>
      <c r="DR60" s="16">
        <f t="shared" si="166"/>
        <v>-17676.854751304232</v>
      </c>
      <c r="DS60" s="16">
        <f t="shared" si="166"/>
        <v>-34511.954514451114</v>
      </c>
      <c r="DT60" s="62">
        <f t="shared" si="166"/>
        <v>-65815.314618261647</v>
      </c>
    </row>
    <row r="61" spans="2:124" s="18" customFormat="1" ht="14.4" x14ac:dyDescent="0.3">
      <c r="B61" s="41" t="s">
        <v>53</v>
      </c>
      <c r="C61" s="60" t="s">
        <v>58</v>
      </c>
      <c r="D61" s="60"/>
      <c r="E61" s="67">
        <f t="shared" ref="E61:BP61" si="167">IFERROR(E60/E13,"na")</f>
        <v>0.24089416975268432</v>
      </c>
      <c r="F61" s="12">
        <f t="shared" si="167"/>
        <v>0.12649492675224425</v>
      </c>
      <c r="G61" s="12">
        <f t="shared" si="167"/>
        <v>0.39072655112809324</v>
      </c>
      <c r="H61" s="12">
        <f t="shared" si="167"/>
        <v>0.22846716284920596</v>
      </c>
      <c r="I61" s="12">
        <f t="shared" si="167"/>
        <v>0.20610639681507453</v>
      </c>
      <c r="J61" s="12">
        <f t="shared" si="167"/>
        <v>0.32391725686361905</v>
      </c>
      <c r="K61" s="12">
        <f t="shared" si="167"/>
        <v>0.28702727613414242</v>
      </c>
      <c r="L61" s="63">
        <f t="shared" si="167"/>
        <v>0.24433574225760302</v>
      </c>
      <c r="M61" s="67">
        <f t="shared" si="167"/>
        <v>0.31585046156984753</v>
      </c>
      <c r="N61" s="12">
        <f t="shared" si="167"/>
        <v>0.15840583865502411</v>
      </c>
      <c r="O61" s="12">
        <f t="shared" si="167"/>
        <v>0.42921696540653992</v>
      </c>
      <c r="P61" s="12">
        <f t="shared" si="167"/>
        <v>0.17732134298745145</v>
      </c>
      <c r="Q61" s="12">
        <f t="shared" si="167"/>
        <v>0.23190223169969482</v>
      </c>
      <c r="R61" s="12">
        <f t="shared" si="167"/>
        <v>0.27462455844196443</v>
      </c>
      <c r="S61" s="12">
        <f t="shared" si="167"/>
        <v>0.23788605562960308</v>
      </c>
      <c r="T61" s="63">
        <f t="shared" si="167"/>
        <v>0.24557052202047275</v>
      </c>
      <c r="U61" s="67">
        <f t="shared" si="167"/>
        <v>0.32594709799644073</v>
      </c>
      <c r="V61" s="12">
        <f t="shared" si="167"/>
        <v>0.11736302884951227</v>
      </c>
      <c r="W61" s="12">
        <f t="shared" si="167"/>
        <v>0.40395904921730019</v>
      </c>
      <c r="X61" s="12">
        <f t="shared" si="167"/>
        <v>0.12716930835734871</v>
      </c>
      <c r="Y61" s="12">
        <f t="shared" si="167"/>
        <v>0.21422123257035067</v>
      </c>
      <c r="Z61" s="12">
        <f t="shared" si="167"/>
        <v>0.26352959326788217</v>
      </c>
      <c r="AA61" s="12">
        <f t="shared" si="167"/>
        <v>0.21325473702851069</v>
      </c>
      <c r="AB61" s="63">
        <f t="shared" si="167"/>
        <v>0.22980750389026566</v>
      </c>
      <c r="AC61" s="67">
        <f t="shared" si="167"/>
        <v>0.28641162227602907</v>
      </c>
      <c r="AD61" s="12">
        <f t="shared" si="167"/>
        <v>0.11301773130256877</v>
      </c>
      <c r="AE61" s="12">
        <f t="shared" si="167"/>
        <v>0.40192644483362522</v>
      </c>
      <c r="AF61" s="12">
        <f t="shared" si="167"/>
        <v>0.10995535714285715</v>
      </c>
      <c r="AG61" s="12">
        <f t="shared" si="167"/>
        <v>0.2076106652860471</v>
      </c>
      <c r="AH61" s="12">
        <f t="shared" si="167"/>
        <v>0.32721236902632256</v>
      </c>
      <c r="AI61" s="12">
        <f t="shared" si="167"/>
        <v>0.27390791027154665</v>
      </c>
      <c r="AJ61" s="63">
        <f t="shared" si="167"/>
        <v>0.25457513532090387</v>
      </c>
      <c r="AK61" s="67">
        <f t="shared" si="167"/>
        <v>0.31055410225921526</v>
      </c>
      <c r="AL61" s="12">
        <f t="shared" si="167"/>
        <v>0.10596555940493173</v>
      </c>
      <c r="AM61" s="12">
        <f t="shared" si="167"/>
        <v>0.43260494105278968</v>
      </c>
      <c r="AN61" s="12">
        <f t="shared" si="167"/>
        <v>0.10811387746265425</v>
      </c>
      <c r="AO61" s="12">
        <f t="shared" si="167"/>
        <v>0.23477921498661908</v>
      </c>
      <c r="AP61" s="12">
        <f t="shared" si="167"/>
        <v>0.30708575183441023</v>
      </c>
      <c r="AQ61" s="12">
        <f t="shared" si="167"/>
        <v>0.25469090909090908</v>
      </c>
      <c r="AR61" s="63">
        <f t="shared" si="167"/>
        <v>0.25976281080282265</v>
      </c>
      <c r="AS61" s="67">
        <f t="shared" si="167"/>
        <v>0.3021256824253688</v>
      </c>
      <c r="AT61" s="12">
        <f t="shared" si="167"/>
        <v>0.10238278247501921</v>
      </c>
      <c r="AU61" s="12">
        <f t="shared" si="167"/>
        <v>0.2271403996294826</v>
      </c>
      <c r="AV61" s="12">
        <f t="shared" si="167"/>
        <v>0.13887449476629701</v>
      </c>
      <c r="AW61" s="12">
        <f t="shared" si="167"/>
        <v>0.19311068933489481</v>
      </c>
      <c r="AX61" s="12">
        <f t="shared" si="167"/>
        <v>-0.30124414965281376</v>
      </c>
      <c r="AY61" s="12">
        <f t="shared" si="167"/>
        <v>-6.8816980402367098E-2</v>
      </c>
      <c r="AZ61" s="12">
        <f t="shared" si="167"/>
        <v>5.937245493194461E-2</v>
      </c>
      <c r="BA61" s="67">
        <f t="shared" si="167"/>
        <v>-0.30124414965281393</v>
      </c>
      <c r="BB61" s="12">
        <f t="shared" si="167"/>
        <v>-0.30124414965281376</v>
      </c>
      <c r="BC61" s="12">
        <f t="shared" si="167"/>
        <v>-0.26661838532490406</v>
      </c>
      <c r="BD61" s="12">
        <f t="shared" si="167"/>
        <v>-0.30124414965281376</v>
      </c>
      <c r="BE61" s="12">
        <f t="shared" si="167"/>
        <v>-0.30124414965281388</v>
      </c>
      <c r="BF61" s="12">
        <f t="shared" si="167"/>
        <v>-0.30124414965281382</v>
      </c>
      <c r="BG61" s="12">
        <f t="shared" si="167"/>
        <v>-0.30124414965281382</v>
      </c>
      <c r="BH61" s="63">
        <f t="shared" si="167"/>
        <v>-0.30124414965281399</v>
      </c>
      <c r="BI61" s="67">
        <f t="shared" si="167"/>
        <v>-0.30124414965281365</v>
      </c>
      <c r="BJ61" s="12">
        <f t="shared" si="167"/>
        <v>-0.30124414965281371</v>
      </c>
      <c r="BK61" s="12">
        <f t="shared" si="167"/>
        <v>-0.26661838532490406</v>
      </c>
      <c r="BL61" s="12">
        <f t="shared" si="167"/>
        <v>-0.30124414965281376</v>
      </c>
      <c r="BM61" s="12">
        <f t="shared" si="167"/>
        <v>-0.30124414965281371</v>
      </c>
      <c r="BN61" s="12">
        <f t="shared" si="167"/>
        <v>-0.30124414965281382</v>
      </c>
      <c r="BO61" s="12">
        <f t="shared" si="167"/>
        <v>-0.30124414965281376</v>
      </c>
      <c r="BP61" s="63">
        <f t="shared" si="167"/>
        <v>-0.30124414965281365</v>
      </c>
      <c r="BQ61" s="67">
        <f t="shared" ref="BQ61:DT61" si="168">IFERROR(BQ60/BQ13,"na")</f>
        <v>-0.30124414965281376</v>
      </c>
      <c r="BR61" s="12">
        <f t="shared" si="168"/>
        <v>-0.30124414965281371</v>
      </c>
      <c r="BS61" s="12">
        <f t="shared" si="168"/>
        <v>-0.26661838532490423</v>
      </c>
      <c r="BT61" s="12">
        <f t="shared" si="168"/>
        <v>-0.30124414965281371</v>
      </c>
      <c r="BU61" s="12">
        <f t="shared" si="168"/>
        <v>-0.30124414965281393</v>
      </c>
      <c r="BV61" s="12">
        <f t="shared" si="168"/>
        <v>-0.30124414965281382</v>
      </c>
      <c r="BW61" s="12">
        <f t="shared" si="168"/>
        <v>-0.30124414965281382</v>
      </c>
      <c r="BX61" s="63">
        <f t="shared" si="168"/>
        <v>-0.30124414965281371</v>
      </c>
      <c r="BY61" s="67">
        <f t="shared" si="168"/>
        <v>-0.30124414965281388</v>
      </c>
      <c r="BZ61" s="12">
        <f t="shared" si="168"/>
        <v>-0.30124414965281382</v>
      </c>
      <c r="CA61" s="12">
        <f t="shared" si="168"/>
        <v>-0.26661838532490423</v>
      </c>
      <c r="CB61" s="12">
        <f t="shared" si="168"/>
        <v>-0.30124414965281382</v>
      </c>
      <c r="CC61" s="12">
        <f t="shared" si="168"/>
        <v>-0.30124414965281388</v>
      </c>
      <c r="CD61" s="12">
        <f t="shared" si="168"/>
        <v>-0.30124414965281376</v>
      </c>
      <c r="CE61" s="12">
        <f t="shared" si="168"/>
        <v>-0.30124414965281349</v>
      </c>
      <c r="CF61" s="63">
        <f t="shared" si="168"/>
        <v>-0.30124414965281371</v>
      </c>
      <c r="CG61" s="67">
        <f t="shared" si="168"/>
        <v>-0.30124414965281376</v>
      </c>
      <c r="CH61" s="12">
        <f t="shared" si="168"/>
        <v>-0.30124414965281365</v>
      </c>
      <c r="CI61" s="12">
        <f t="shared" si="168"/>
        <v>-0.26661838532490423</v>
      </c>
      <c r="CJ61" s="12">
        <f t="shared" si="168"/>
        <v>-0.30124414965281382</v>
      </c>
      <c r="CK61" s="12">
        <f t="shared" si="168"/>
        <v>-0.30124414965281365</v>
      </c>
      <c r="CL61" s="12">
        <f t="shared" si="168"/>
        <v>-0.30124414965281371</v>
      </c>
      <c r="CM61" s="12">
        <f t="shared" si="168"/>
        <v>-0.30124414965281388</v>
      </c>
      <c r="CN61" s="63">
        <f t="shared" si="168"/>
        <v>-0.30124414965281393</v>
      </c>
      <c r="CO61" s="67">
        <f t="shared" si="168"/>
        <v>-0.30124414965281365</v>
      </c>
      <c r="CP61" s="12">
        <f t="shared" si="168"/>
        <v>-0.30124414965281388</v>
      </c>
      <c r="CQ61" s="12">
        <f t="shared" si="168"/>
        <v>-0.26661838532490417</v>
      </c>
      <c r="CR61" s="12">
        <f t="shared" si="168"/>
        <v>-0.30124414965281376</v>
      </c>
      <c r="CS61" s="12">
        <f t="shared" si="168"/>
        <v>-0.30124414965281388</v>
      </c>
      <c r="CT61" s="12">
        <f t="shared" si="168"/>
        <v>-0.30124414965281376</v>
      </c>
      <c r="CU61" s="12">
        <f t="shared" si="168"/>
        <v>-0.30124414965281376</v>
      </c>
      <c r="CV61" s="63">
        <f t="shared" si="168"/>
        <v>-0.30124414965281388</v>
      </c>
      <c r="CW61" s="67">
        <f t="shared" si="168"/>
        <v>-0.30124414965281371</v>
      </c>
      <c r="CX61" s="12">
        <f t="shared" si="168"/>
        <v>-0.30124414965281382</v>
      </c>
      <c r="CY61" s="12">
        <f t="shared" si="168"/>
        <v>-0.26661838532490412</v>
      </c>
      <c r="CZ61" s="12">
        <f t="shared" si="168"/>
        <v>-0.30124414965281365</v>
      </c>
      <c r="DA61" s="12">
        <f t="shared" si="168"/>
        <v>-0.30124414965281388</v>
      </c>
      <c r="DB61" s="12">
        <f t="shared" si="168"/>
        <v>-0.30124414965281376</v>
      </c>
      <c r="DC61" s="12">
        <f t="shared" si="168"/>
        <v>-0.30124414965281404</v>
      </c>
      <c r="DD61" s="63">
        <f t="shared" si="168"/>
        <v>-0.30124414965281393</v>
      </c>
      <c r="DE61" s="67">
        <f t="shared" si="168"/>
        <v>-0.30124414965281376</v>
      </c>
      <c r="DF61" s="12">
        <f t="shared" si="168"/>
        <v>-0.30124414965281376</v>
      </c>
      <c r="DG61" s="12">
        <f t="shared" si="168"/>
        <v>-0.26661838532490406</v>
      </c>
      <c r="DH61" s="12">
        <f t="shared" si="168"/>
        <v>-0.30124414965281376</v>
      </c>
      <c r="DI61" s="12">
        <f t="shared" si="168"/>
        <v>-0.30124414965281393</v>
      </c>
      <c r="DJ61" s="12">
        <f t="shared" si="168"/>
        <v>-0.30124414965281371</v>
      </c>
      <c r="DK61" s="12">
        <f t="shared" si="168"/>
        <v>-0.30124414965281365</v>
      </c>
      <c r="DL61" s="63">
        <f t="shared" si="168"/>
        <v>-0.30124414965281376</v>
      </c>
      <c r="DM61" s="67">
        <f t="shared" si="168"/>
        <v>-0.30124414965281376</v>
      </c>
      <c r="DN61" s="12">
        <f t="shared" si="168"/>
        <v>-0.30124414965281382</v>
      </c>
      <c r="DO61" s="12">
        <f t="shared" si="168"/>
        <v>-0.26661838532490434</v>
      </c>
      <c r="DP61" s="12">
        <f t="shared" si="168"/>
        <v>-0.30124414965281382</v>
      </c>
      <c r="DQ61" s="12">
        <f t="shared" si="168"/>
        <v>-0.30124414965281399</v>
      </c>
      <c r="DR61" s="12">
        <f t="shared" si="168"/>
        <v>-0.30124414965281382</v>
      </c>
      <c r="DS61" s="12">
        <f t="shared" si="168"/>
        <v>-0.30124414965281376</v>
      </c>
      <c r="DT61" s="63">
        <f t="shared" si="168"/>
        <v>-0.30124414965281371</v>
      </c>
    </row>
    <row r="62" spans="2:124" ht="14.4" x14ac:dyDescent="0.3">
      <c r="B62"/>
      <c r="C62"/>
      <c r="D62"/>
      <c r="E62" s="49"/>
      <c r="L62" s="50"/>
      <c r="M62" s="49"/>
      <c r="T62" s="50"/>
      <c r="U62" s="49"/>
      <c r="AB62" s="50"/>
      <c r="AC62" s="49"/>
      <c r="AJ62" s="50"/>
      <c r="AK62" s="49"/>
      <c r="AR62" s="50"/>
      <c r="AS62" s="49"/>
      <c r="BA62" s="49"/>
      <c r="BH62" s="50"/>
      <c r="BI62" s="49"/>
      <c r="BP62" s="50"/>
      <c r="BQ62" s="49"/>
      <c r="BX62" s="50"/>
      <c r="BY62" s="49"/>
      <c r="CF62" s="50"/>
      <c r="CG62" s="49"/>
      <c r="CN62" s="50"/>
      <c r="CO62" s="49"/>
      <c r="CV62" s="50"/>
      <c r="CW62" s="49"/>
      <c r="DD62" s="50"/>
      <c r="DE62" s="49"/>
      <c r="DL62" s="50"/>
      <c r="DM62" s="49"/>
      <c r="DT62" s="50"/>
    </row>
    <row r="63" spans="2:124" x14ac:dyDescent="0.25">
      <c r="B63" s="5" t="s">
        <v>59</v>
      </c>
      <c r="C63" s="5" t="s">
        <v>57</v>
      </c>
      <c r="D63" s="5"/>
      <c r="E63" s="49">
        <v>576.6</v>
      </c>
      <c r="F63" s="10">
        <v>636.29999999999995</v>
      </c>
      <c r="H63" s="10">
        <v>636.29999999999995</v>
      </c>
      <c r="J63" s="10">
        <v>636.29999999999995</v>
      </c>
      <c r="L63" s="50"/>
      <c r="M63" s="49">
        <v>636.29999999999995</v>
      </c>
      <c r="N63" s="10">
        <v>636.29999999999995</v>
      </c>
      <c r="P63" s="10">
        <v>636.29999999999995</v>
      </c>
      <c r="R63" s="10">
        <v>636.29999999999995</v>
      </c>
      <c r="T63" s="50"/>
      <c r="U63" s="49">
        <v>636.29999999999995</v>
      </c>
      <c r="V63" s="10">
        <v>636.29999999999995</v>
      </c>
      <c r="X63" s="10">
        <v>636</v>
      </c>
      <c r="Z63" s="10">
        <v>636</v>
      </c>
      <c r="AB63" s="50"/>
      <c r="AC63" s="49">
        <v>636</v>
      </c>
      <c r="AD63" s="10">
        <v>636</v>
      </c>
      <c r="AF63" s="10">
        <v>636</v>
      </c>
      <c r="AH63" s="10">
        <v>636</v>
      </c>
      <c r="AJ63" s="50"/>
      <c r="AK63" s="49">
        <v>636</v>
      </c>
      <c r="AL63" s="10">
        <v>636</v>
      </c>
      <c r="AN63" s="10">
        <v>636</v>
      </c>
      <c r="AP63" s="10">
        <v>636</v>
      </c>
      <c r="AR63" s="50"/>
      <c r="AS63" s="49">
        <v>636</v>
      </c>
      <c r="AT63" s="10">
        <v>636</v>
      </c>
      <c r="AV63" s="10">
        <v>636</v>
      </c>
      <c r="BA63" s="49"/>
      <c r="BH63" s="50"/>
      <c r="BI63" s="49"/>
      <c r="BP63" s="50"/>
      <c r="BQ63" s="49"/>
      <c r="BX63" s="50"/>
      <c r="BY63" s="49"/>
      <c r="CF63" s="50"/>
      <c r="CG63" s="49"/>
      <c r="CN63" s="50"/>
      <c r="CO63" s="49"/>
      <c r="CV63" s="50"/>
      <c r="CW63" s="49"/>
      <c r="DD63" s="50"/>
      <c r="DE63" s="49"/>
      <c r="DL63" s="50"/>
      <c r="DM63" s="49"/>
      <c r="DT63" s="50"/>
    </row>
    <row r="64" spans="2:124" x14ac:dyDescent="0.25">
      <c r="B64" s="5" t="s">
        <v>60</v>
      </c>
      <c r="C64" s="5" t="s">
        <v>65</v>
      </c>
      <c r="D64" s="55">
        <v>2</v>
      </c>
      <c r="E64" s="70">
        <f>IFERROR(E63/$D$64,"na")</f>
        <v>288.3</v>
      </c>
      <c r="F64" s="56">
        <f>IFERROR(F63/$D$64,"na")</f>
        <v>318.14999999999998</v>
      </c>
      <c r="H64" s="56">
        <f>IFERROR(H63/$D$64,"na")</f>
        <v>318.14999999999998</v>
      </c>
      <c r="J64" s="56">
        <f>IFERROR(J63/$D$64,"na")</f>
        <v>318.14999999999998</v>
      </c>
      <c r="L64" s="50"/>
      <c r="M64" s="70">
        <f>IFERROR(M63/$D$64,"na")</f>
        <v>318.14999999999998</v>
      </c>
      <c r="N64" s="56">
        <f>IFERROR(N63/$D$64,"na")</f>
        <v>318.14999999999998</v>
      </c>
      <c r="P64" s="56">
        <f>IFERROR(P63/$D$64,"na")</f>
        <v>318.14999999999998</v>
      </c>
      <c r="R64" s="56">
        <f>IFERROR(R63/$D$64,"na")</f>
        <v>318.14999999999998</v>
      </c>
      <c r="T64" s="50"/>
      <c r="U64" s="70">
        <f>IFERROR(U63/$D$64,"na")</f>
        <v>318.14999999999998</v>
      </c>
      <c r="V64" s="56">
        <f>IFERROR(V63/$D$64,"na")</f>
        <v>318.14999999999998</v>
      </c>
      <c r="X64" s="56">
        <f>IFERROR(X63/$D$64,"na")</f>
        <v>318</v>
      </c>
      <c r="Z64" s="56">
        <f>IFERROR(Z63/$D$64,"na")</f>
        <v>318</v>
      </c>
      <c r="AB64" s="50"/>
      <c r="AC64" s="70">
        <f>IFERROR(AC63/$D$64,"na")</f>
        <v>318</v>
      </c>
      <c r="AD64" s="56">
        <f>IFERROR(AD63/$D$64,"na")</f>
        <v>318</v>
      </c>
      <c r="AF64" s="56">
        <f>IFERROR(AF63/$D$64,"na")</f>
        <v>318</v>
      </c>
      <c r="AH64" s="56">
        <f>IFERROR(AH63/$D$64,"na")</f>
        <v>318</v>
      </c>
      <c r="AJ64" s="50"/>
      <c r="AK64" s="70">
        <f>IFERROR(AK63/$D$64,"na")</f>
        <v>318</v>
      </c>
      <c r="AL64" s="56">
        <f>IFERROR(AL63/$D$64,"na")</f>
        <v>318</v>
      </c>
      <c r="AN64" s="56">
        <f>IFERROR(AN63/$D$64,"na")</f>
        <v>318</v>
      </c>
      <c r="AP64" s="56">
        <f>IFERROR(AP63/$D$64,"na")</f>
        <v>318</v>
      </c>
      <c r="AR64" s="50"/>
      <c r="AS64" s="70">
        <f>IFERROR(AS63/$D$64,"na")</f>
        <v>318</v>
      </c>
      <c r="AT64" s="56">
        <f>IFERROR(AT63/$D$64,"na")</f>
        <v>318</v>
      </c>
      <c r="AV64" s="56">
        <f>IFERROR(AV63/$D$64,"na")</f>
        <v>318</v>
      </c>
      <c r="AX64" s="56"/>
      <c r="BA64" s="49"/>
      <c r="BD64" s="56"/>
      <c r="BF64" s="56"/>
      <c r="BH64" s="50"/>
      <c r="BI64" s="49"/>
      <c r="BL64" s="56"/>
      <c r="BN64" s="56"/>
      <c r="BP64" s="50"/>
      <c r="BQ64" s="49"/>
      <c r="BT64" s="56"/>
      <c r="BV64" s="56"/>
      <c r="BX64" s="50"/>
      <c r="BY64" s="49"/>
      <c r="CB64" s="56"/>
      <c r="CD64" s="56"/>
      <c r="CF64" s="50"/>
      <c r="CG64" s="49"/>
      <c r="CJ64" s="56"/>
      <c r="CL64" s="56"/>
      <c r="CN64" s="50"/>
      <c r="CO64" s="49"/>
      <c r="CR64" s="56"/>
      <c r="CT64" s="56"/>
      <c r="CV64" s="50"/>
      <c r="CW64" s="49"/>
      <c r="CZ64" s="56"/>
      <c r="DB64" s="56"/>
      <c r="DD64" s="50"/>
      <c r="DE64" s="49"/>
      <c r="DH64" s="56"/>
      <c r="DJ64" s="56"/>
      <c r="DL64" s="50"/>
      <c r="DM64" s="49"/>
      <c r="DP64" s="56"/>
      <c r="DR64" s="56"/>
      <c r="DT64" s="50"/>
    </row>
    <row r="65" spans="2:124" ht="14.4" x14ac:dyDescent="0.25">
      <c r="B65" s="6" t="s">
        <v>61</v>
      </c>
      <c r="C65" s="9" t="s">
        <v>65</v>
      </c>
      <c r="D65" s="9"/>
      <c r="E65" s="49"/>
      <c r="L65" s="50"/>
      <c r="M65" s="49"/>
      <c r="T65" s="50"/>
      <c r="U65" s="49"/>
      <c r="AB65" s="50"/>
      <c r="AC65" s="49"/>
      <c r="AJ65" s="50"/>
      <c r="AK65" s="49"/>
      <c r="AR65" s="50"/>
      <c r="AS65" s="49"/>
      <c r="BA65" s="49"/>
      <c r="BH65" s="50"/>
      <c r="BI65" s="49"/>
      <c r="BP65" s="50"/>
      <c r="BQ65" s="49"/>
      <c r="BX65" s="50"/>
      <c r="BY65" s="49"/>
      <c r="CF65" s="50"/>
      <c r="CG65" s="49"/>
      <c r="CN65" s="50"/>
      <c r="CO65" s="49"/>
      <c r="CV65" s="50"/>
      <c r="CW65" s="49"/>
      <c r="DD65" s="50"/>
      <c r="DE65" s="49"/>
      <c r="DL65" s="50"/>
      <c r="DM65" s="49"/>
      <c r="DT65" s="50"/>
    </row>
    <row r="66" spans="2:124" x14ac:dyDescent="0.25">
      <c r="B66" s="5" t="s">
        <v>62</v>
      </c>
      <c r="C66" s="5" t="s">
        <v>65</v>
      </c>
      <c r="D66" s="5"/>
      <c r="E66" s="70">
        <f>E64+E69-E68</f>
        <v>288.30000000000007</v>
      </c>
      <c r="F66" s="56">
        <f>F64+F69-F68</f>
        <v>318.14999999999998</v>
      </c>
      <c r="H66" s="56">
        <f>H64+H69-H68</f>
        <v>318.15000000000009</v>
      </c>
      <c r="J66" s="56">
        <f>J64+J69-J68</f>
        <v>318.14999999999998</v>
      </c>
      <c r="L66" s="50"/>
      <c r="M66" s="70">
        <f>M64+M69-M68</f>
        <v>318.14999999999998</v>
      </c>
      <c r="N66" s="56">
        <f>N64+N69-N68</f>
        <v>318.14999999999998</v>
      </c>
      <c r="P66" s="56">
        <f>P64+P69-P68</f>
        <v>318.14999999999998</v>
      </c>
      <c r="R66" s="56">
        <f>R64+R69-R68</f>
        <v>318.14999999999998</v>
      </c>
      <c r="T66" s="50"/>
      <c r="U66" s="70">
        <f>U64+U69-U68</f>
        <v>315.9434239415923</v>
      </c>
      <c r="V66" s="56">
        <f>V64+V69-V68</f>
        <v>318.14999999999998</v>
      </c>
      <c r="X66" s="56">
        <f>X64+X69-X68</f>
        <v>318</v>
      </c>
      <c r="Z66" s="56">
        <f>Z64+Z69-Z68</f>
        <v>314.15448923921656</v>
      </c>
      <c r="AB66" s="50"/>
      <c r="AC66" s="70">
        <f>AC64+AC69-AC68</f>
        <v>304.79974543217361</v>
      </c>
      <c r="AD66" s="56">
        <f>AD64+AD69-AD68</f>
        <v>318</v>
      </c>
      <c r="AF66" s="56">
        <f>AF64+AF69-AF68</f>
        <v>318</v>
      </c>
      <c r="AH66" s="56">
        <f>AH64+AH69-AH68</f>
        <v>318</v>
      </c>
      <c r="AJ66" s="50"/>
      <c r="AK66" s="70">
        <f>AK64+AK69-AK68</f>
        <v>318</v>
      </c>
      <c r="AL66" s="56">
        <f>AL64+AL69-AL68</f>
        <v>318</v>
      </c>
      <c r="AN66" s="56">
        <f>AN64+AN69-AN68</f>
        <v>317.99999999999994</v>
      </c>
      <c r="AP66" s="56">
        <f>AP64+AP69-AP68</f>
        <v>318</v>
      </c>
      <c r="AR66" s="50"/>
      <c r="AS66" s="70">
        <f>AS64+AS69-AS68</f>
        <v>318</v>
      </c>
      <c r="AT66" s="56">
        <f>AT64+AT69-AT68</f>
        <v>318</v>
      </c>
      <c r="AV66" s="56">
        <f>AV64+AV69-AV68</f>
        <v>318</v>
      </c>
      <c r="AX66" s="56"/>
      <c r="BA66" s="49"/>
      <c r="BD66" s="56"/>
      <c r="BF66" s="56"/>
      <c r="BH66" s="50"/>
      <c r="BI66" s="49"/>
      <c r="BL66" s="56"/>
      <c r="BN66" s="56"/>
      <c r="BP66" s="50"/>
      <c r="BQ66" s="49"/>
      <c r="BT66" s="56"/>
      <c r="BV66" s="56"/>
      <c r="BX66" s="50"/>
      <c r="BY66" s="49"/>
      <c r="CB66" s="56"/>
      <c r="CD66" s="56"/>
      <c r="CF66" s="50"/>
      <c r="CG66" s="49"/>
      <c r="CJ66" s="56"/>
      <c r="CL66" s="56"/>
      <c r="CN66" s="50"/>
      <c r="CO66" s="49"/>
      <c r="CR66" s="56"/>
      <c r="CT66" s="56"/>
      <c r="CV66" s="50"/>
      <c r="CW66" s="49"/>
      <c r="CZ66" s="56"/>
      <c r="DB66" s="56"/>
      <c r="DD66" s="50"/>
      <c r="DE66" s="49"/>
      <c r="DH66" s="56"/>
      <c r="DJ66" s="56"/>
      <c r="DL66" s="50"/>
      <c r="DM66" s="49"/>
      <c r="DP66" s="56"/>
      <c r="DR66" s="56"/>
      <c r="DT66" s="50"/>
    </row>
    <row r="67" spans="2:124" ht="14.4" x14ac:dyDescent="0.25">
      <c r="B67" s="6" t="s">
        <v>61</v>
      </c>
      <c r="C67" s="9" t="s">
        <v>65</v>
      </c>
      <c r="D67" s="9"/>
      <c r="E67" s="49"/>
      <c r="L67" s="50"/>
      <c r="M67" s="49"/>
      <c r="T67" s="50"/>
      <c r="U67" s="49"/>
      <c r="AB67" s="50"/>
      <c r="AC67" s="49"/>
      <c r="AJ67" s="50"/>
      <c r="AK67" s="49"/>
      <c r="AR67" s="50"/>
      <c r="AS67" s="49"/>
      <c r="BA67" s="49"/>
      <c r="BH67" s="50"/>
      <c r="BI67" s="49"/>
      <c r="BP67" s="50"/>
      <c r="BQ67" s="49"/>
      <c r="BX67" s="50"/>
      <c r="BY67" s="49"/>
      <c r="CF67" s="50"/>
      <c r="CG67" s="49"/>
      <c r="CN67" s="50"/>
      <c r="CO67" s="49"/>
      <c r="CV67" s="50"/>
      <c r="CW67" s="49"/>
      <c r="DD67" s="50"/>
      <c r="DE67" s="49"/>
      <c r="DL67" s="50"/>
      <c r="DM67" s="49"/>
      <c r="DT67" s="50"/>
    </row>
    <row r="68" spans="2:124" x14ac:dyDescent="0.25">
      <c r="B68" s="5" t="s">
        <v>208</v>
      </c>
      <c r="C68" s="5" t="s">
        <v>65</v>
      </c>
      <c r="D68" s="5"/>
      <c r="E68" s="70">
        <f>IFERROR(E60/E71,"na")</f>
        <v>83.677634130575285</v>
      </c>
      <c r="F68" s="56">
        <f>IFERROR(F60/F71,"na")</f>
        <v>-23.847850055126795</v>
      </c>
      <c r="H68" s="56">
        <f>IFERROR(H60/H71,"na")</f>
        <v>3228.8333333333335</v>
      </c>
      <c r="J68" s="56">
        <f>IFERROR(J60/J71,"na")</f>
        <v>93.788910133843203</v>
      </c>
      <c r="L68" s="50"/>
      <c r="M68" s="70">
        <f>IFERROR(M60/M71,"na")</f>
        <v>90.363035019455268</v>
      </c>
      <c r="N68" s="56">
        <f>IFERROR(N60/N71,"na")</f>
        <v>180.33353115727004</v>
      </c>
      <c r="P68" s="56">
        <f>IFERROR(P60/P71,"na")</f>
        <v>188.02360655737712</v>
      </c>
      <c r="R68" s="56">
        <f>IFERROR(R60/R71,"na")</f>
        <v>83.866014319809082</v>
      </c>
      <c r="T68" s="50"/>
      <c r="U68" s="70">
        <f>IFERROR(U60/U71,"na")</f>
        <v>105.48392940083606</v>
      </c>
      <c r="V68" s="56">
        <f>IFERROR(V60/V71,"na")</f>
        <v>378.97669172932353</v>
      </c>
      <c r="X68" s="56">
        <f>IFERROR(X60/X71,"na")</f>
        <v>172.48631921824105</v>
      </c>
      <c r="Z68" s="56">
        <f>IFERROR(Z60/Z71,"na")</f>
        <v>82.266462346760065</v>
      </c>
      <c r="AB68" s="50"/>
      <c r="AC68" s="70">
        <f>IFERROR(AC60/AC71,"na")</f>
        <v>115.90178674351584</v>
      </c>
      <c r="AD68" s="56">
        <f>IFERROR(AD60/AD71,"na")</f>
        <v>534.58602150537638</v>
      </c>
      <c r="AF68" s="56">
        <f>IFERROR(AF60/AF71,"na")</f>
        <v>8866.7999999999993</v>
      </c>
      <c r="AH68" s="56">
        <f>IFERROR(AH60/AH71,"na")</f>
        <v>108.41507197290431</v>
      </c>
      <c r="AJ68" s="50"/>
      <c r="AK68" s="70">
        <f>IFERROR(AK60/AK71,"na")</f>
        <v>112.52735889702714</v>
      </c>
      <c r="AL68" s="56">
        <f>IFERROR(AL60/AL71,"na")</f>
        <v>787.83787878787871</v>
      </c>
      <c r="AN68" s="56">
        <f>IFERROR(AN60/AN71,"na")</f>
        <v>494.43366336633659</v>
      </c>
      <c r="AP68" s="56">
        <f>IFERROR(AP60/AP71,"na")</f>
        <v>103.81340244353943</v>
      </c>
      <c r="AR68" s="50"/>
      <c r="AS68" s="70">
        <f>IFERROR(AS60/AS71,"na")</f>
        <v>647.01492537313436</v>
      </c>
      <c r="AT68" s="56">
        <f>IFERROR(AT60/AT71,"na")</f>
        <v>-401.20481927710847</v>
      </c>
      <c r="AV68" s="56">
        <f>IFERROR(AV60/AV71,"na")</f>
        <v>-1072</v>
      </c>
      <c r="AX68" s="56"/>
      <c r="BA68" s="49"/>
      <c r="BD68" s="56"/>
      <c r="BF68" s="56"/>
      <c r="BH68" s="50"/>
      <c r="BI68" s="49"/>
      <c r="BL68" s="56"/>
      <c r="BN68" s="56"/>
      <c r="BP68" s="50"/>
      <c r="BQ68" s="49"/>
      <c r="BT68" s="56"/>
      <c r="BV68" s="56"/>
      <c r="BX68" s="50"/>
      <c r="BY68" s="49"/>
      <c r="CB68" s="56"/>
      <c r="CD68" s="56"/>
      <c r="CF68" s="50"/>
      <c r="CG68" s="49"/>
      <c r="CJ68" s="56"/>
      <c r="CL68" s="56"/>
      <c r="CN68" s="50"/>
      <c r="CO68" s="49"/>
      <c r="CR68" s="56"/>
      <c r="CT68" s="56"/>
      <c r="CV68" s="50"/>
      <c r="CW68" s="49"/>
      <c r="CZ68" s="56"/>
      <c r="DB68" s="56"/>
      <c r="DD68" s="50"/>
      <c r="DE68" s="49"/>
      <c r="DH68" s="56"/>
      <c r="DJ68" s="56"/>
      <c r="DL68" s="50"/>
      <c r="DM68" s="49"/>
      <c r="DP68" s="56"/>
      <c r="DR68" s="56"/>
      <c r="DT68" s="50"/>
    </row>
    <row r="69" spans="2:124" x14ac:dyDescent="0.25">
      <c r="B69" s="5" t="s">
        <v>209</v>
      </c>
      <c r="C69" s="5" t="s">
        <v>65</v>
      </c>
      <c r="D69" s="5"/>
      <c r="E69" s="70">
        <f>IFERROR(E60/E72,"na")</f>
        <v>83.677634130575285</v>
      </c>
      <c r="F69" s="56">
        <f>IFERROR(F60/F72,"na")</f>
        <v>-23.847850055126795</v>
      </c>
      <c r="H69" s="56">
        <f>IFERROR(H60/H72,"na")</f>
        <v>3228.8333333333335</v>
      </c>
      <c r="J69" s="56">
        <f>IFERROR(J60/J72,"na")</f>
        <v>93.788910133843203</v>
      </c>
      <c r="L69" s="50"/>
      <c r="M69" s="70">
        <f>IFERROR(M60/M72,"na")</f>
        <v>90.363035019455268</v>
      </c>
      <c r="N69" s="56">
        <f>IFERROR(N60/N72,"na")</f>
        <v>180.33353115727004</v>
      </c>
      <c r="P69" s="56">
        <f>IFERROR(P60/P72,"na")</f>
        <v>188.02360655737712</v>
      </c>
      <c r="R69" s="56">
        <f>IFERROR(R60/R72,"na")</f>
        <v>83.866014319809082</v>
      </c>
      <c r="T69" s="50"/>
      <c r="U69" s="70">
        <f>IFERROR(U60/U72,"na")</f>
        <v>103.2773533424284</v>
      </c>
      <c r="V69" s="56">
        <f>IFERROR(V60/V72,"na")</f>
        <v>378.97669172932353</v>
      </c>
      <c r="X69" s="56">
        <f>IFERROR(X60/X72,"na")</f>
        <v>172.48631921824105</v>
      </c>
      <c r="Z69" s="56">
        <f>IFERROR(Z60/Z72,"na")</f>
        <v>78.420951585976624</v>
      </c>
      <c r="AB69" s="50"/>
      <c r="AC69" s="70">
        <f>IFERROR(AC60/AC72,"na")</f>
        <v>102.70153217568948</v>
      </c>
      <c r="AD69" s="56">
        <f>IFERROR(AD60/AD72,"na")</f>
        <v>534.58602150537638</v>
      </c>
      <c r="AF69" s="56">
        <f>IFERROR(AF60/AF72,"na")</f>
        <v>8866.7999999999993</v>
      </c>
      <c r="AH69" s="56">
        <f>IFERROR(AH60/AH72,"na")</f>
        <v>108.41507197290431</v>
      </c>
      <c r="AJ69" s="50"/>
      <c r="AK69" s="70">
        <f>IFERROR(AK60/AK72,"na")</f>
        <v>112.52735889702714</v>
      </c>
      <c r="AL69" s="56">
        <f>IFERROR(AL60/AL72,"na")</f>
        <v>787.83787878787871</v>
      </c>
      <c r="AN69" s="56">
        <f>IFERROR(AN60/AN72,"na")</f>
        <v>494.43366336633659</v>
      </c>
      <c r="AP69" s="56">
        <f>IFERROR(AP60/AP72,"na")</f>
        <v>103.81340244353943</v>
      </c>
      <c r="AR69" s="50"/>
      <c r="AS69" s="70">
        <f>IFERROR(AS60/AS72,"na")</f>
        <v>647.01492537313436</v>
      </c>
      <c r="AT69" s="56">
        <f>IFERROR(AT60/AT72,"na")</f>
        <v>-401.20481927710847</v>
      </c>
      <c r="AV69" s="56">
        <f>IFERROR(AV60/AV72,"na")</f>
        <v>-1072</v>
      </c>
      <c r="AX69" s="56"/>
      <c r="BA69" s="49"/>
      <c r="BD69" s="56"/>
      <c r="BF69" s="56"/>
      <c r="BH69" s="50"/>
      <c r="BI69" s="49"/>
      <c r="BL69" s="56"/>
      <c r="BN69" s="56"/>
      <c r="BP69" s="50"/>
      <c r="BQ69" s="49"/>
      <c r="BT69" s="56"/>
      <c r="BV69" s="56"/>
      <c r="BX69" s="50"/>
      <c r="BY69" s="49"/>
      <c r="CB69" s="56"/>
      <c r="CD69" s="56"/>
      <c r="CF69" s="50"/>
      <c r="CG69" s="49"/>
      <c r="CJ69" s="56"/>
      <c r="CL69" s="56"/>
      <c r="CN69" s="50"/>
      <c r="CO69" s="49"/>
      <c r="CR69" s="56"/>
      <c r="CT69" s="56"/>
      <c r="CV69" s="50"/>
      <c r="CW69" s="49"/>
      <c r="CZ69" s="56"/>
      <c r="DB69" s="56"/>
      <c r="DD69" s="50"/>
      <c r="DE69" s="49"/>
      <c r="DH69" s="56"/>
      <c r="DJ69" s="56"/>
      <c r="DL69" s="50"/>
      <c r="DM69" s="49"/>
      <c r="DP69" s="56"/>
      <c r="DR69" s="56"/>
      <c r="DT69" s="50"/>
    </row>
    <row r="70" spans="2:124" ht="14.4" x14ac:dyDescent="0.3">
      <c r="B70"/>
      <c r="C70"/>
      <c r="D70"/>
      <c r="E70" s="49"/>
      <c r="L70" s="50"/>
      <c r="M70" s="49"/>
      <c r="T70" s="50"/>
      <c r="U70" s="49"/>
      <c r="AB70" s="50"/>
      <c r="AC70" s="49"/>
      <c r="AJ70" s="50"/>
      <c r="AK70" s="49"/>
      <c r="AR70" s="50"/>
      <c r="AS70" s="49"/>
      <c r="BA70" s="49"/>
      <c r="BH70" s="50"/>
      <c r="BI70" s="49"/>
      <c r="BP70" s="50"/>
      <c r="BQ70" s="49"/>
      <c r="BX70" s="50"/>
      <c r="BY70" s="49"/>
      <c r="CF70" s="50"/>
      <c r="CG70" s="49"/>
      <c r="CN70" s="50"/>
      <c r="CO70" s="49"/>
      <c r="CV70" s="50"/>
      <c r="CW70" s="49"/>
      <c r="DD70" s="50"/>
      <c r="DE70" s="49"/>
      <c r="DL70" s="50"/>
      <c r="DM70" s="49"/>
      <c r="DT70" s="50"/>
    </row>
    <row r="71" spans="2:124" x14ac:dyDescent="0.25">
      <c r="B71" s="5" t="s">
        <v>210</v>
      </c>
      <c r="C71" s="5" t="s">
        <v>66</v>
      </c>
      <c r="D71" s="5"/>
      <c r="E71" s="49">
        <v>15.47</v>
      </c>
      <c r="F71" s="10">
        <v>-18.14</v>
      </c>
      <c r="H71" s="10">
        <v>0.27</v>
      </c>
      <c r="J71" s="10">
        <v>20.92</v>
      </c>
      <c r="L71" s="50"/>
      <c r="M71" s="49">
        <v>20.56</v>
      </c>
      <c r="N71" s="10">
        <v>3.37</v>
      </c>
      <c r="P71" s="10">
        <v>3.66</v>
      </c>
      <c r="R71" s="10">
        <v>20.95</v>
      </c>
      <c r="T71" s="50"/>
      <c r="U71" s="49">
        <v>21.53</v>
      </c>
      <c r="V71" s="10">
        <v>1.33</v>
      </c>
      <c r="X71" s="10">
        <v>3.07</v>
      </c>
      <c r="Z71" s="10">
        <v>22.84</v>
      </c>
      <c r="AB71" s="50"/>
      <c r="AC71" s="49">
        <v>17.350000000000001</v>
      </c>
      <c r="AD71" s="10">
        <v>0.93</v>
      </c>
      <c r="AF71" s="10">
        <v>0.05</v>
      </c>
      <c r="AH71" s="10">
        <v>23.62</v>
      </c>
      <c r="AJ71" s="50"/>
      <c r="AK71" s="49">
        <v>23.21</v>
      </c>
      <c r="AL71" s="10">
        <v>0.66</v>
      </c>
      <c r="AN71" s="10">
        <v>1.01</v>
      </c>
      <c r="AP71" s="10">
        <v>27.01</v>
      </c>
      <c r="AR71" s="50"/>
      <c r="AS71" s="49">
        <v>4.0199999999999996</v>
      </c>
      <c r="AT71" s="10">
        <v>-1.66</v>
      </c>
      <c r="AV71" s="10">
        <v>-1.25</v>
      </c>
      <c r="BA71" s="49"/>
      <c r="BH71" s="50"/>
      <c r="BI71" s="49"/>
      <c r="BP71" s="50"/>
      <c r="BQ71" s="49"/>
      <c r="BX71" s="50"/>
      <c r="BY71" s="49"/>
      <c r="CF71" s="50"/>
      <c r="CG71" s="49"/>
      <c r="CN71" s="50"/>
      <c r="CO71" s="49"/>
      <c r="CV71" s="50"/>
      <c r="CW71" s="49"/>
      <c r="DD71" s="50"/>
      <c r="DE71" s="49"/>
      <c r="DL71" s="50"/>
      <c r="DM71" s="49"/>
      <c r="DT71" s="50"/>
    </row>
    <row r="72" spans="2:124" x14ac:dyDescent="0.25">
      <c r="B72" s="5" t="s">
        <v>211</v>
      </c>
      <c r="C72" s="5" t="s">
        <v>66</v>
      </c>
      <c r="D72" s="5"/>
      <c r="E72" s="49">
        <v>15.47</v>
      </c>
      <c r="F72" s="10">
        <v>-18.14</v>
      </c>
      <c r="H72" s="10">
        <v>0.27</v>
      </c>
      <c r="J72" s="10">
        <v>20.92</v>
      </c>
      <c r="L72" s="50"/>
      <c r="M72" s="49">
        <v>20.56</v>
      </c>
      <c r="N72" s="10">
        <v>3.37</v>
      </c>
      <c r="P72" s="10">
        <v>3.66</v>
      </c>
      <c r="R72" s="10">
        <v>20.95</v>
      </c>
      <c r="T72" s="50"/>
      <c r="U72" s="49">
        <v>21.99</v>
      </c>
      <c r="V72" s="10">
        <v>1.33</v>
      </c>
      <c r="X72" s="10">
        <v>3.07</v>
      </c>
      <c r="Z72" s="10">
        <v>23.96</v>
      </c>
      <c r="AB72" s="50"/>
      <c r="AC72" s="49">
        <v>19.579999999999998</v>
      </c>
      <c r="AD72" s="10">
        <v>0.93</v>
      </c>
      <c r="AF72" s="10">
        <v>0.05</v>
      </c>
      <c r="AH72" s="10">
        <v>23.62</v>
      </c>
      <c r="AJ72" s="50"/>
      <c r="AK72" s="49">
        <v>23.21</v>
      </c>
      <c r="AL72" s="10">
        <v>0.66</v>
      </c>
      <c r="AN72" s="10">
        <v>1.01</v>
      </c>
      <c r="AP72" s="10">
        <v>27.01</v>
      </c>
      <c r="AR72" s="50"/>
      <c r="AS72" s="49">
        <v>4.0199999999999996</v>
      </c>
      <c r="AT72" s="10">
        <v>-1.66</v>
      </c>
      <c r="AV72" s="10">
        <v>-1.25</v>
      </c>
      <c r="BA72" s="49"/>
      <c r="BH72" s="50"/>
      <c r="BI72" s="49"/>
      <c r="BP72" s="50"/>
      <c r="BQ72" s="49"/>
      <c r="BX72" s="50"/>
      <c r="BY72" s="49"/>
      <c r="CF72" s="50"/>
      <c r="CG72" s="49"/>
      <c r="CN72" s="50"/>
      <c r="CO72" s="49"/>
      <c r="CV72" s="50"/>
      <c r="CW72" s="49"/>
      <c r="DD72" s="50"/>
      <c r="DE72" s="49"/>
      <c r="DL72" s="50"/>
      <c r="DM72" s="49"/>
      <c r="DT72" s="50"/>
    </row>
    <row r="73" spans="2:124" ht="14.4" x14ac:dyDescent="0.3">
      <c r="B73"/>
      <c r="C73"/>
      <c r="D73"/>
      <c r="E73" s="49"/>
      <c r="L73" s="50"/>
      <c r="M73" s="49"/>
      <c r="T73" s="50"/>
      <c r="U73" s="49"/>
      <c r="AB73" s="50"/>
      <c r="AC73" s="49"/>
      <c r="AJ73" s="50"/>
      <c r="AK73" s="49"/>
      <c r="AR73" s="50"/>
      <c r="AS73" s="49"/>
      <c r="BA73" s="49"/>
      <c r="BH73" s="50"/>
      <c r="BI73" s="49"/>
      <c r="BP73" s="50"/>
      <c r="BQ73" s="49"/>
      <c r="BX73" s="50"/>
      <c r="BY73" s="49"/>
      <c r="CF73" s="50"/>
      <c r="CG73" s="49"/>
      <c r="CN73" s="50"/>
      <c r="CO73" s="49"/>
      <c r="CV73" s="50"/>
      <c r="CW73" s="49"/>
      <c r="DD73" s="50"/>
      <c r="DE73" s="49"/>
      <c r="DL73" s="50"/>
      <c r="DM73" s="49"/>
      <c r="DT73" s="50"/>
    </row>
    <row r="74" spans="2:124" x14ac:dyDescent="0.25">
      <c r="B74" s="5" t="s">
        <v>63</v>
      </c>
      <c r="C74" s="5" t="s">
        <v>66</v>
      </c>
      <c r="D74" s="5"/>
      <c r="E74" s="49">
        <v>0</v>
      </c>
      <c r="F74" s="10">
        <v>0</v>
      </c>
      <c r="H74" s="10">
        <v>0</v>
      </c>
      <c r="J74" s="10">
        <v>0</v>
      </c>
      <c r="L74" s="50"/>
      <c r="M74" s="49">
        <v>0</v>
      </c>
      <c r="N74" s="10">
        <v>0</v>
      </c>
      <c r="P74" s="10">
        <v>0</v>
      </c>
      <c r="R74" s="10">
        <v>0</v>
      </c>
      <c r="T74" s="50"/>
      <c r="U74" s="49">
        <v>0</v>
      </c>
      <c r="V74" s="10">
        <v>0</v>
      </c>
      <c r="X74" s="10">
        <v>0</v>
      </c>
      <c r="Z74" s="10">
        <v>0</v>
      </c>
      <c r="AB74" s="50"/>
      <c r="AC74" s="49">
        <v>0</v>
      </c>
      <c r="AD74" s="10">
        <v>0</v>
      </c>
      <c r="AF74" s="10">
        <v>0</v>
      </c>
      <c r="AH74" s="10">
        <v>0</v>
      </c>
      <c r="AJ74" s="50"/>
      <c r="AK74" s="49">
        <v>0</v>
      </c>
      <c r="AL74" s="10">
        <v>0</v>
      </c>
      <c r="AN74" s="10">
        <v>0</v>
      </c>
      <c r="AP74" s="10">
        <v>0</v>
      </c>
      <c r="AR74" s="50"/>
      <c r="AS74" s="49">
        <v>0</v>
      </c>
      <c r="AT74" s="10">
        <v>0</v>
      </c>
      <c r="AV74" s="10">
        <v>0</v>
      </c>
      <c r="BA74" s="49"/>
      <c r="BH74" s="50"/>
      <c r="BI74" s="49"/>
      <c r="BP74" s="50"/>
      <c r="BQ74" s="49"/>
      <c r="BX74" s="50"/>
      <c r="BY74" s="49"/>
      <c r="CF74" s="50"/>
      <c r="CG74" s="49"/>
      <c r="CN74" s="50"/>
      <c r="CO74" s="49"/>
      <c r="CV74" s="50"/>
      <c r="CW74" s="49"/>
      <c r="DD74" s="50"/>
      <c r="DE74" s="49"/>
      <c r="DL74" s="50"/>
      <c r="DM74" s="49"/>
      <c r="DT74" s="50"/>
    </row>
    <row r="75" spans="2:124" ht="14.4" x14ac:dyDescent="0.25">
      <c r="B75" s="6" t="s">
        <v>64</v>
      </c>
      <c r="C75" s="9" t="s">
        <v>58</v>
      </c>
      <c r="D75" s="9"/>
      <c r="E75" s="49"/>
      <c r="L75" s="50"/>
      <c r="M75" s="49"/>
      <c r="T75" s="50"/>
      <c r="U75" s="49"/>
      <c r="AB75" s="50"/>
      <c r="AC75" s="49"/>
      <c r="AJ75" s="50"/>
      <c r="AK75" s="49"/>
      <c r="AR75" s="50"/>
      <c r="AS75" s="49"/>
      <c r="BA75" s="49"/>
      <c r="BH75" s="50"/>
      <c r="BI75" s="49"/>
      <c r="BP75" s="50"/>
      <c r="BQ75" s="49"/>
      <c r="BX75" s="50"/>
      <c r="BY75" s="49"/>
      <c r="CF75" s="50"/>
      <c r="CG75" s="49"/>
      <c r="CN75" s="50"/>
      <c r="CO75" s="49"/>
      <c r="CV75" s="50"/>
      <c r="CW75" s="49"/>
      <c r="DD75" s="50"/>
      <c r="DE75" s="49"/>
      <c r="DL75" s="50"/>
      <c r="DM75" s="49"/>
      <c r="DT75" s="50"/>
    </row>
    <row r="77" spans="2:124" s="5" customFormat="1" x14ac:dyDescent="0.3">
      <c r="B77" s="178" t="s">
        <v>69</v>
      </c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</row>
    <row r="79" spans="2:124" x14ac:dyDescent="0.25">
      <c r="B79" s="23" t="s">
        <v>70</v>
      </c>
    </row>
    <row r="80" spans="2:124" x14ac:dyDescent="0.25">
      <c r="B80" s="5" t="s">
        <v>256</v>
      </c>
      <c r="C80" s="10" t="s">
        <v>57</v>
      </c>
      <c r="G80" s="15"/>
      <c r="J80" s="34"/>
      <c r="K80" s="34">
        <f t="shared" ref="K80" si="169">K81+K82</f>
        <v>2336.84</v>
      </c>
      <c r="N80" s="34"/>
      <c r="O80" s="34">
        <f t="shared" ref="O80" si="170">O81+O82</f>
        <v>3014.1409999999996</v>
      </c>
      <c r="R80" s="34"/>
      <c r="S80" s="34">
        <f t="shared" ref="S80" si="171">S81+S82</f>
        <v>3296.6319999999996</v>
      </c>
      <c r="T80" s="15"/>
      <c r="V80" s="34"/>
      <c r="W80" s="34">
        <f t="shared" ref="W80" si="172">W81+W82</f>
        <v>3075.2069999999999</v>
      </c>
      <c r="X80" s="15"/>
      <c r="Y80" s="15"/>
      <c r="AA80" s="34">
        <f>AA81+AA82</f>
        <v>381</v>
      </c>
      <c r="AB80" s="15"/>
      <c r="AE80" s="34">
        <f>AE81+AE82</f>
        <v>1899</v>
      </c>
      <c r="AI80" s="34">
        <f>AI81+AI82</f>
        <v>2395</v>
      </c>
      <c r="AJ80" s="15"/>
      <c r="AM80" s="34">
        <f>AM81+AM82</f>
        <v>214</v>
      </c>
      <c r="AQ80" s="34">
        <f>AQ81+AQ82</f>
        <v>739</v>
      </c>
      <c r="AR80" s="15"/>
      <c r="AU80" s="34">
        <f>AU81+AU82</f>
        <v>1215</v>
      </c>
    </row>
    <row r="81" spans="2:47" ht="14.4" x14ac:dyDescent="0.25">
      <c r="B81" s="93" t="s">
        <v>71</v>
      </c>
      <c r="C81" s="10" t="s">
        <v>57</v>
      </c>
      <c r="G81" s="15"/>
      <c r="J81" s="34"/>
      <c r="K81" s="34">
        <v>432.90800000000002</v>
      </c>
      <c r="N81" s="34"/>
      <c r="O81" s="34">
        <v>293.613</v>
      </c>
      <c r="R81" s="34"/>
      <c r="S81" s="34">
        <v>1172.818</v>
      </c>
      <c r="T81" s="15"/>
      <c r="V81" s="34"/>
      <c r="W81" s="34">
        <v>1063.809</v>
      </c>
      <c r="AA81" s="34">
        <v>370</v>
      </c>
      <c r="AB81" s="15"/>
      <c r="AE81" s="34">
        <v>353</v>
      </c>
      <c r="AI81" s="34">
        <v>800</v>
      </c>
      <c r="AJ81" s="15"/>
      <c r="AM81" s="34">
        <v>206</v>
      </c>
      <c r="AQ81" s="34">
        <v>667</v>
      </c>
      <c r="AR81" s="15"/>
      <c r="AU81" s="34">
        <v>1209</v>
      </c>
    </row>
    <row r="82" spans="2:47" ht="14.4" x14ac:dyDescent="0.25">
      <c r="B82" s="93" t="s">
        <v>257</v>
      </c>
      <c r="C82" s="10" t="s">
        <v>57</v>
      </c>
      <c r="G82" s="15"/>
      <c r="J82" s="34"/>
      <c r="K82" s="34">
        <v>1903.932</v>
      </c>
      <c r="N82" s="34"/>
      <c r="O82" s="34">
        <v>2720.5279999999998</v>
      </c>
      <c r="R82" s="34"/>
      <c r="S82" s="34">
        <v>2123.8139999999999</v>
      </c>
      <c r="T82" s="15"/>
      <c r="V82" s="34"/>
      <c r="W82" s="34">
        <v>2011.3979999999999</v>
      </c>
      <c r="AA82" s="34">
        <v>11</v>
      </c>
      <c r="AB82" s="15"/>
      <c r="AE82" s="34">
        <v>1546</v>
      </c>
      <c r="AI82" s="34">
        <v>1595</v>
      </c>
      <c r="AJ82" s="15"/>
      <c r="AM82" s="34">
        <v>8</v>
      </c>
      <c r="AQ82" s="34">
        <v>72</v>
      </c>
      <c r="AR82" s="15"/>
      <c r="AU82" s="34">
        <v>6</v>
      </c>
    </row>
    <row r="83" spans="2:47" x14ac:dyDescent="0.25">
      <c r="B83" s="22" t="s">
        <v>72</v>
      </c>
      <c r="C83" s="10" t="s">
        <v>57</v>
      </c>
      <c r="G83" s="15"/>
      <c r="J83" s="34"/>
      <c r="K83" s="34">
        <v>3676.2460000000001</v>
      </c>
      <c r="N83" s="34"/>
      <c r="O83" s="34">
        <v>6808.81</v>
      </c>
      <c r="R83" s="34"/>
      <c r="S83" s="34">
        <v>7351.674</v>
      </c>
      <c r="T83" s="15"/>
      <c r="V83" s="34"/>
      <c r="W83" s="34">
        <v>7736.5349999999999</v>
      </c>
      <c r="AA83" s="34">
        <v>4575</v>
      </c>
      <c r="AB83" s="15"/>
      <c r="AE83" s="34">
        <v>3658</v>
      </c>
      <c r="AI83" s="34">
        <v>4676</v>
      </c>
      <c r="AJ83" s="15"/>
      <c r="AM83" s="34">
        <v>3509</v>
      </c>
      <c r="AQ83" s="34">
        <v>5175</v>
      </c>
      <c r="AR83" s="15"/>
      <c r="AU83" s="34">
        <v>6119</v>
      </c>
    </row>
    <row r="84" spans="2:47" s="18" customFormat="1" ht="14.4" x14ac:dyDescent="0.3">
      <c r="B84" s="6" t="s">
        <v>73</v>
      </c>
      <c r="C84" s="18" t="s">
        <v>19</v>
      </c>
      <c r="G84" s="26"/>
      <c r="J84" s="26"/>
      <c r="K84" s="26">
        <f>IFERROR(K83/K17*K9,"na")</f>
        <v>299.42869033539381</v>
      </c>
      <c r="N84" s="26"/>
      <c r="O84" s="26">
        <f>IFERROR(O83/O17*O9,"na")</f>
        <v>534.23668823491471</v>
      </c>
      <c r="R84" s="26"/>
      <c r="S84" s="26">
        <f>IFERROR(S83/S17*S9,"na")</f>
        <v>520.88925749781617</v>
      </c>
      <c r="T84" s="26"/>
      <c r="V84" s="26"/>
      <c r="W84" s="26">
        <f>IFERROR(W83/W17*W9,"na")</f>
        <v>502.37240259740264</v>
      </c>
      <c r="AA84" s="26">
        <f>IFERROR(AA83/AA17*AA9,"na")</f>
        <v>285.98647028600789</v>
      </c>
      <c r="AB84" s="26"/>
      <c r="AE84" s="26">
        <f>IFERROR(AE83/AE17*AE9,"na")</f>
        <v>233.16405433646813</v>
      </c>
      <c r="AI84" s="26">
        <f>IFERROR(AI83/AI17*AI9,"na")</f>
        <v>303.33498759305212</v>
      </c>
      <c r="AJ84" s="26"/>
      <c r="AM84" s="26">
        <f>IFERROR(AM83/AM17*AM9,"na")</f>
        <v>203.04137603043756</v>
      </c>
      <c r="AQ84" s="26">
        <f>IFERROR(AQ83/AQ17*AQ9,"na")</f>
        <v>291.80828054997681</v>
      </c>
      <c r="AR84" s="26"/>
      <c r="AU84" s="26">
        <f>IFERROR(AU83/AU17*AU9,"na")</f>
        <v>321.77424002305145</v>
      </c>
    </row>
    <row r="85" spans="2:47" x14ac:dyDescent="0.25">
      <c r="B85" s="22" t="s">
        <v>74</v>
      </c>
      <c r="C85" s="10" t="s">
        <v>57</v>
      </c>
      <c r="G85" s="15"/>
      <c r="J85" s="34"/>
      <c r="K85" s="34">
        <v>5583.3760000000002</v>
      </c>
      <c r="N85" s="34"/>
      <c r="O85" s="34">
        <v>3042.6959999999999</v>
      </c>
      <c r="R85" s="34"/>
      <c r="S85" s="34">
        <v>2076.0120000000002</v>
      </c>
      <c r="T85" s="15"/>
      <c r="V85" s="34"/>
      <c r="W85" s="34">
        <v>2186.1149999999998</v>
      </c>
      <c r="AA85" s="34">
        <v>2078</v>
      </c>
      <c r="AB85" s="15"/>
      <c r="AE85" s="34">
        <v>1289</v>
      </c>
      <c r="AI85" s="34">
        <v>2833</v>
      </c>
      <c r="AJ85" s="15"/>
      <c r="AM85" s="34">
        <v>2102</v>
      </c>
      <c r="AQ85" s="34">
        <v>3670</v>
      </c>
      <c r="AR85" s="15"/>
      <c r="AU85" s="34">
        <v>2530</v>
      </c>
    </row>
    <row r="86" spans="2:47" s="18" customFormat="1" ht="14.4" x14ac:dyDescent="0.3">
      <c r="B86" s="6" t="s">
        <v>75</v>
      </c>
      <c r="C86" s="18" t="s">
        <v>19</v>
      </c>
      <c r="G86" s="26"/>
      <c r="J86" s="15"/>
      <c r="K86" s="15">
        <f>IFERROR(K85/K13*K9,"na")</f>
        <v>206.41259989263759</v>
      </c>
      <c r="N86" s="26"/>
      <c r="O86" s="26">
        <f>IFERROR(O85/O13*O9,"na")</f>
        <v>114.27407651307801</v>
      </c>
      <c r="R86" s="26"/>
      <c r="S86" s="26">
        <f>IFERROR(S85/S13*S9,"na")</f>
        <v>73.719865352622421</v>
      </c>
      <c r="T86" s="26"/>
      <c r="V86" s="26"/>
      <c r="W86" s="26">
        <f>IFERROR(W85/W13*W9,"na")</f>
        <v>70.849824192216516</v>
      </c>
      <c r="AA86" s="26">
        <f>IFERROR(AA85/AA13*AA9,"na")</f>
        <v>67.156897467681958</v>
      </c>
      <c r="AB86" s="26"/>
      <c r="AE86" s="26">
        <f>IFERROR(AE85/AE13*AE9,"na")</f>
        <v>41.311208406304729</v>
      </c>
      <c r="AI86" s="26">
        <f>IFERROR(AI85/AI13*AI9,"na")</f>
        <v>87.44122111654579</v>
      </c>
      <c r="AJ86" s="26"/>
      <c r="AM86" s="26">
        <f>IFERROR(AM85/AM13*AM9,"na")</f>
        <v>57.612825711496583</v>
      </c>
      <c r="AQ86" s="26">
        <f>IFERROR(AQ85/AQ13*AQ9,"na")</f>
        <v>97.421818181818196</v>
      </c>
      <c r="AR86" s="26"/>
      <c r="AU86" s="26">
        <f>IFERROR(AU85/AU13*AU9,"na")</f>
        <v>61.098981077147023</v>
      </c>
    </row>
    <row r="87" spans="2:47" x14ac:dyDescent="0.25">
      <c r="B87" s="8" t="s">
        <v>258</v>
      </c>
      <c r="C87" s="10" t="s">
        <v>57</v>
      </c>
      <c r="G87" s="15"/>
      <c r="J87" s="34"/>
      <c r="K87" s="34">
        <v>245.024</v>
      </c>
      <c r="N87" s="34"/>
      <c r="O87" s="34">
        <v>227.679</v>
      </c>
      <c r="R87" s="34"/>
      <c r="S87" s="34">
        <v>336.79399999999998</v>
      </c>
      <c r="T87" s="15"/>
      <c r="V87" s="34"/>
      <c r="W87" s="34">
        <v>986.65300000000002</v>
      </c>
      <c r="AA87" s="34">
        <v>4</v>
      </c>
      <c r="AB87" s="15"/>
      <c r="AE87" s="34">
        <v>24</v>
      </c>
      <c r="AI87" s="34">
        <v>16</v>
      </c>
      <c r="AJ87" s="15"/>
      <c r="AM87" s="34">
        <v>14</v>
      </c>
      <c r="AQ87" s="34">
        <v>13</v>
      </c>
      <c r="AR87" s="15"/>
      <c r="AU87" s="34">
        <v>11</v>
      </c>
    </row>
    <row r="88" spans="2:47" x14ac:dyDescent="0.25">
      <c r="B88" s="22" t="s">
        <v>76</v>
      </c>
      <c r="C88" s="10" t="s">
        <v>57</v>
      </c>
      <c r="G88" s="15"/>
      <c r="J88" s="34"/>
      <c r="K88" s="34">
        <v>144.15199999999999</v>
      </c>
      <c r="N88" s="34"/>
      <c r="O88" s="34">
        <v>10.523999999999999</v>
      </c>
      <c r="R88" s="34"/>
      <c r="S88" s="34">
        <v>10.178000000000001</v>
      </c>
      <c r="T88" s="15"/>
      <c r="V88" s="34"/>
      <c r="W88" s="34">
        <v>961.63900000000001</v>
      </c>
      <c r="AA88" s="34">
        <v>700</v>
      </c>
      <c r="AB88" s="15"/>
      <c r="AE88" s="34">
        <v>642</v>
      </c>
      <c r="AI88" s="34">
        <v>769</v>
      </c>
      <c r="AJ88" s="15"/>
      <c r="AM88" s="34">
        <v>3665</v>
      </c>
      <c r="AQ88" s="34">
        <v>357</v>
      </c>
      <c r="AR88" s="15"/>
      <c r="AU88" s="34">
        <v>266</v>
      </c>
    </row>
    <row r="89" spans="2:47" x14ac:dyDescent="0.25">
      <c r="B89" s="22" t="s">
        <v>259</v>
      </c>
      <c r="C89" s="10" t="s">
        <v>57</v>
      </c>
      <c r="G89" s="15"/>
      <c r="J89" s="34"/>
      <c r="K89" s="34">
        <v>0</v>
      </c>
      <c r="N89" s="34"/>
      <c r="O89" s="34">
        <v>0</v>
      </c>
      <c r="R89" s="34"/>
      <c r="S89" s="34">
        <v>0</v>
      </c>
      <c r="T89" s="15"/>
      <c r="V89" s="34"/>
      <c r="W89" s="34">
        <v>0</v>
      </c>
      <c r="AA89" s="34">
        <v>0</v>
      </c>
      <c r="AB89" s="15"/>
      <c r="AE89" s="34">
        <v>0</v>
      </c>
      <c r="AI89" s="34">
        <v>0</v>
      </c>
      <c r="AJ89" s="15"/>
      <c r="AM89" s="34">
        <v>0</v>
      </c>
      <c r="AQ89" s="34">
        <v>0</v>
      </c>
      <c r="AR89" s="15"/>
      <c r="AU89" s="34">
        <v>0</v>
      </c>
    </row>
    <row r="90" spans="2:47" x14ac:dyDescent="0.25">
      <c r="B90" s="22" t="s">
        <v>271</v>
      </c>
      <c r="C90" s="10" t="s">
        <v>57</v>
      </c>
      <c r="G90" s="15"/>
      <c r="J90" s="34"/>
      <c r="K90" s="34">
        <v>44.558</v>
      </c>
      <c r="N90" s="34"/>
      <c r="O90" s="34">
        <v>44.466999999999999</v>
      </c>
      <c r="R90" s="34"/>
      <c r="S90" s="34">
        <v>29.059000000000001</v>
      </c>
      <c r="T90" s="15"/>
      <c r="V90" s="34"/>
      <c r="W90" s="34">
        <v>56.283999999999999</v>
      </c>
      <c r="AA90" s="34">
        <v>249</v>
      </c>
      <c r="AB90" s="15"/>
      <c r="AE90" s="34">
        <v>349</v>
      </c>
      <c r="AI90" s="34">
        <v>312</v>
      </c>
      <c r="AJ90" s="15"/>
      <c r="AM90" s="34">
        <v>249</v>
      </c>
      <c r="AQ90" s="34">
        <v>198</v>
      </c>
      <c r="AR90" s="15"/>
      <c r="AU90" s="34">
        <v>261</v>
      </c>
    </row>
    <row r="91" spans="2:47" x14ac:dyDescent="0.25">
      <c r="B91" s="22" t="s">
        <v>77</v>
      </c>
      <c r="C91" s="10" t="s">
        <v>57</v>
      </c>
      <c r="G91" s="15"/>
      <c r="J91" s="34"/>
      <c r="K91" s="34">
        <v>1039.6780000000001</v>
      </c>
      <c r="N91" s="34"/>
      <c r="O91" s="34">
        <v>820.24599999999998</v>
      </c>
      <c r="R91" s="34"/>
      <c r="S91" s="34">
        <v>781.923</v>
      </c>
      <c r="T91" s="15"/>
      <c r="V91" s="34"/>
      <c r="W91" s="34">
        <v>639.79499999999996</v>
      </c>
      <c r="AA91" s="34">
        <v>1091</v>
      </c>
      <c r="AB91" s="15"/>
      <c r="AE91" s="34">
        <v>1051</v>
      </c>
      <c r="AI91" s="34">
        <v>1142</v>
      </c>
      <c r="AJ91" s="15"/>
      <c r="AM91" s="34">
        <v>990</v>
      </c>
      <c r="AQ91" s="34">
        <v>890</v>
      </c>
      <c r="AR91" s="15"/>
      <c r="AU91" s="34">
        <v>1268</v>
      </c>
    </row>
    <row r="92" spans="2:47" ht="14.4" x14ac:dyDescent="0.25">
      <c r="B92" s="6" t="s">
        <v>24</v>
      </c>
      <c r="C92" s="10" t="s">
        <v>58</v>
      </c>
      <c r="G92" s="15"/>
      <c r="J92" s="13"/>
      <c r="K92" s="13">
        <f t="shared" ref="K92" si="173">IFERROR(K91/K13,"na")</f>
        <v>0.1053041091450507</v>
      </c>
      <c r="L92" s="13"/>
      <c r="M92" s="13"/>
      <c r="N92" s="13"/>
      <c r="O92" s="13">
        <f>IFERROR(O91/O13,"na")</f>
        <v>8.4399604881361515E-2</v>
      </c>
      <c r="R92" s="13"/>
      <c r="S92" s="13">
        <f>IFERROR(S91/S13,"na")</f>
        <v>7.6072168659460815E-2</v>
      </c>
      <c r="T92" s="13"/>
      <c r="V92" s="13"/>
      <c r="W92" s="13">
        <f>IFERROR(W91/W13,"na")</f>
        <v>5.6808555978796513E-2</v>
      </c>
      <c r="AA92" s="13">
        <f>IFERROR(AA91/AA13,"na")</f>
        <v>9.6599964582964409E-2</v>
      </c>
      <c r="AB92" s="13"/>
      <c r="AE92" s="13">
        <f>IFERROR(AE91/AE13,"na")</f>
        <v>9.2031523642732052E-2</v>
      </c>
      <c r="AI92" s="13">
        <f>IFERROR(AI91/AI13,"na")</f>
        <v>9.630629111148592E-2</v>
      </c>
      <c r="AJ92" s="13"/>
      <c r="AM92" s="13">
        <f>IFERROR(AM91/AM13,"na")</f>
        <v>7.4341067808064876E-2</v>
      </c>
      <c r="AQ92" s="13">
        <f>IFERROR(AQ91/AQ13,"na")</f>
        <v>6.4727272727272731E-2</v>
      </c>
      <c r="AR92" s="13"/>
      <c r="AU92" s="13">
        <f>IFERROR(AU91/AU13,"na")</f>
        <v>8.3895725817123193E-2</v>
      </c>
    </row>
    <row r="93" spans="2:47" s="40" customFormat="1" x14ac:dyDescent="0.25">
      <c r="B93" s="24" t="s">
        <v>78</v>
      </c>
      <c r="G93" s="16"/>
      <c r="J93" s="16"/>
      <c r="K93" s="16">
        <f>K80+K83+K85+K87+K88+K89+K91+K90</f>
        <v>13069.874</v>
      </c>
      <c r="N93" s="16"/>
      <c r="O93" s="16">
        <f>O80+O83+O85+O87+O88+O89+O91+O90</f>
        <v>13968.563</v>
      </c>
      <c r="R93" s="16"/>
      <c r="S93" s="16">
        <f>S80+S83+S85+S87+S88+S89+S91+S90</f>
        <v>13882.272000000001</v>
      </c>
      <c r="T93" s="16"/>
      <c r="V93" s="16"/>
      <c r="W93" s="16">
        <f>W80+W83+W85+W87+W88+W89+W91+W90</f>
        <v>15642.227999999999</v>
      </c>
      <c r="AA93" s="16">
        <f>AA80+AA83+AA85+AA87+AA88+AA89+AA91+AA90</f>
        <v>9078</v>
      </c>
      <c r="AB93" s="16"/>
      <c r="AE93" s="16">
        <f>AE80+AE83+AE85+AE87+AE88+AE89+AE91+AE90</f>
        <v>8912</v>
      </c>
      <c r="AI93" s="16">
        <f>AI80+AI83+AI85+AI87+AI88+AI89+AI91+AI90</f>
        <v>12143</v>
      </c>
      <c r="AJ93" s="16"/>
      <c r="AM93" s="16">
        <f>AM80+AM83+AM85+AM87+AM88+AM89+AM91+AM90</f>
        <v>10743</v>
      </c>
      <c r="AQ93" s="16">
        <f>AQ80+AQ83+AQ85+AQ87+AQ88+AQ89+AQ91+AQ90</f>
        <v>11042</v>
      </c>
      <c r="AR93" s="16"/>
      <c r="AU93" s="16">
        <f>AU80+AU83+AU85+AU87+AU88+AU89+AU91+AU90</f>
        <v>11670</v>
      </c>
    </row>
    <row r="94" spans="2:47" x14ac:dyDescent="0.25">
      <c r="B94" s="22" t="s">
        <v>338</v>
      </c>
      <c r="C94" s="40" t="s">
        <v>57</v>
      </c>
      <c r="D94" s="40"/>
      <c r="E94" s="40"/>
      <c r="F94" s="40"/>
      <c r="G94" s="16"/>
      <c r="H94" s="40"/>
      <c r="I94" s="40"/>
      <c r="J94" s="16"/>
      <c r="K94" s="16"/>
      <c r="L94" s="40"/>
      <c r="M94" s="40"/>
      <c r="N94" s="16"/>
      <c r="O94" s="16"/>
      <c r="P94" s="40"/>
      <c r="Q94" s="40"/>
      <c r="R94" s="16"/>
      <c r="S94" s="16"/>
      <c r="T94" s="16"/>
      <c r="U94" s="40"/>
      <c r="V94" s="16"/>
      <c r="W94" s="16"/>
      <c r="X94" s="40"/>
      <c r="Y94" s="40"/>
      <c r="Z94" s="40"/>
      <c r="AA94" s="16">
        <v>7</v>
      </c>
      <c r="AB94" s="16"/>
      <c r="AC94" s="40"/>
      <c r="AD94" s="40"/>
      <c r="AE94" s="16">
        <v>0</v>
      </c>
      <c r="AF94" s="40"/>
      <c r="AG94" s="40"/>
      <c r="AH94" s="40"/>
      <c r="AI94" s="16">
        <v>357</v>
      </c>
      <c r="AJ94" s="16"/>
      <c r="AK94" s="40"/>
      <c r="AL94" s="40"/>
      <c r="AM94" s="16">
        <v>357</v>
      </c>
      <c r="AQ94" s="15"/>
      <c r="AU94" s="15"/>
    </row>
    <row r="95" spans="2:47" x14ac:dyDescent="0.25">
      <c r="B95" s="22"/>
      <c r="C95" s="40"/>
      <c r="D95" s="40"/>
      <c r="E95" s="40"/>
      <c r="F95" s="40"/>
      <c r="G95" s="16"/>
      <c r="H95" s="40"/>
      <c r="I95" s="40"/>
      <c r="J95" s="16"/>
      <c r="K95" s="16"/>
      <c r="L95" s="40"/>
      <c r="M95" s="40"/>
      <c r="N95" s="16"/>
      <c r="O95" s="16"/>
      <c r="P95" s="40"/>
      <c r="Q95" s="40"/>
      <c r="R95" s="16"/>
      <c r="S95" s="16"/>
      <c r="T95" s="16"/>
      <c r="U95" s="40"/>
      <c r="V95" s="16"/>
      <c r="W95" s="16"/>
      <c r="X95" s="40"/>
      <c r="Y95" s="40"/>
      <c r="Z95" s="40"/>
      <c r="AA95" s="16"/>
      <c r="AB95" s="16"/>
      <c r="AC95" s="40"/>
      <c r="AD95" s="40"/>
      <c r="AE95" s="16"/>
      <c r="AF95" s="40"/>
      <c r="AG95" s="40"/>
      <c r="AH95" s="40"/>
      <c r="AI95" s="16"/>
      <c r="AJ95" s="16"/>
      <c r="AK95" s="40"/>
      <c r="AL95" s="40"/>
      <c r="AM95" s="16"/>
      <c r="AQ95" s="15"/>
      <c r="AU95" s="15"/>
    </row>
    <row r="96" spans="2:47" x14ac:dyDescent="0.25">
      <c r="B96" s="23" t="s">
        <v>79</v>
      </c>
      <c r="G96" s="15"/>
      <c r="J96" s="34"/>
      <c r="K96" s="34"/>
      <c r="N96" s="15"/>
      <c r="O96" s="15"/>
      <c r="R96" s="15"/>
      <c r="S96" s="15"/>
      <c r="V96" s="15"/>
      <c r="W96" s="15"/>
      <c r="AA96" s="15"/>
      <c r="AE96" s="15"/>
      <c r="AI96" s="15"/>
      <c r="AM96" s="15"/>
      <c r="AQ96" s="15"/>
      <c r="AU96" s="15"/>
    </row>
    <row r="97" spans="2:47" x14ac:dyDescent="0.25">
      <c r="B97" s="22" t="s">
        <v>80</v>
      </c>
      <c r="C97" s="10" t="s">
        <v>57</v>
      </c>
      <c r="G97" s="15"/>
      <c r="J97" s="34"/>
      <c r="K97" s="34">
        <v>2175.5230000000001</v>
      </c>
      <c r="N97" s="34"/>
      <c r="O97" s="34">
        <v>2164.0410000000002</v>
      </c>
      <c r="R97" s="34"/>
      <c r="S97" s="34">
        <v>2495.8829999999998</v>
      </c>
      <c r="T97" s="15"/>
      <c r="V97" s="34"/>
      <c r="W97" s="34">
        <v>2617.3310000000001</v>
      </c>
      <c r="AA97" s="34">
        <v>2704</v>
      </c>
      <c r="AB97" s="15"/>
      <c r="AE97" s="34">
        <v>2725</v>
      </c>
      <c r="AI97" s="34">
        <v>2467</v>
      </c>
      <c r="AJ97" s="15"/>
      <c r="AM97" s="34">
        <v>2424</v>
      </c>
      <c r="AQ97" s="34">
        <v>2904</v>
      </c>
      <c r="AR97" s="15"/>
      <c r="AU97" s="34">
        <v>3012</v>
      </c>
    </row>
    <row r="98" spans="2:47" x14ac:dyDescent="0.25">
      <c r="B98" s="22" t="s">
        <v>260</v>
      </c>
      <c r="C98" s="10" t="s">
        <v>57</v>
      </c>
      <c r="G98" s="15"/>
      <c r="J98" s="34"/>
      <c r="K98" s="34">
        <v>43.956000000000003</v>
      </c>
      <c r="N98" s="34"/>
      <c r="O98" s="34">
        <v>162.25399999999999</v>
      </c>
      <c r="R98" s="34"/>
      <c r="S98" s="34">
        <v>169.89</v>
      </c>
      <c r="T98" s="15"/>
      <c r="V98" s="34"/>
      <c r="W98" s="34">
        <v>220.006</v>
      </c>
      <c r="AA98" s="34">
        <v>130</v>
      </c>
      <c r="AB98" s="15"/>
      <c r="AE98" s="34">
        <v>148</v>
      </c>
      <c r="AI98" s="34">
        <v>97</v>
      </c>
      <c r="AJ98" s="15"/>
      <c r="AM98" s="34">
        <v>167</v>
      </c>
      <c r="AQ98" s="34">
        <v>151</v>
      </c>
      <c r="AR98" s="15"/>
      <c r="AU98" s="34">
        <v>133</v>
      </c>
    </row>
    <row r="99" spans="2:47" x14ac:dyDescent="0.25">
      <c r="B99" s="22" t="s">
        <v>81</v>
      </c>
      <c r="C99" s="10" t="s">
        <v>57</v>
      </c>
      <c r="G99" s="15"/>
      <c r="J99" s="34"/>
      <c r="K99" s="34">
        <f>K100+K101+K102</f>
        <v>152.55499999999998</v>
      </c>
      <c r="N99" s="34"/>
      <c r="O99" s="34">
        <f>O100+O101+O102</f>
        <v>147.94900000000001</v>
      </c>
      <c r="R99" s="34"/>
      <c r="S99" s="34">
        <f>S100+S101+S102</f>
        <v>143.32900000000001</v>
      </c>
      <c r="T99" s="15"/>
      <c r="V99" s="34"/>
      <c r="W99" s="34">
        <f>W100+W101+W102</f>
        <v>138.65</v>
      </c>
      <c r="AA99" s="34">
        <f>AA100+AA101+AA102</f>
        <v>5420</v>
      </c>
      <c r="AB99" s="15"/>
      <c r="AE99" s="34">
        <f>AE100+AE101+AE102</f>
        <v>5420</v>
      </c>
      <c r="AI99" s="34">
        <f>AI100+AI101+AI102</f>
        <v>5408</v>
      </c>
      <c r="AJ99" s="15"/>
      <c r="AM99" s="34">
        <f>AM100+AM101+AM102</f>
        <v>5403</v>
      </c>
      <c r="AQ99" s="34">
        <f>AQ100+AQ101+AQ102</f>
        <v>8240</v>
      </c>
      <c r="AR99" s="15"/>
      <c r="AU99" s="34">
        <f>AU100+AU101+AU102</f>
        <v>32998</v>
      </c>
    </row>
    <row r="100" spans="2:47" ht="14.4" x14ac:dyDescent="0.3">
      <c r="B100" s="37" t="s">
        <v>86</v>
      </c>
      <c r="C100" s="10" t="s">
        <v>57</v>
      </c>
      <c r="G100" s="15"/>
      <c r="J100" s="34"/>
      <c r="K100" s="34">
        <v>151.75399999999999</v>
      </c>
      <c r="N100" s="34"/>
      <c r="O100" s="34">
        <v>147.179</v>
      </c>
      <c r="R100" s="34"/>
      <c r="S100" s="34">
        <v>142.577</v>
      </c>
      <c r="T100" s="15"/>
      <c r="V100" s="34"/>
      <c r="W100" s="34">
        <v>137.898</v>
      </c>
      <c r="AA100" s="34">
        <v>0</v>
      </c>
      <c r="AB100" s="15"/>
      <c r="AE100" s="34">
        <v>0</v>
      </c>
      <c r="AI100" s="34">
        <v>0</v>
      </c>
      <c r="AJ100" s="15"/>
      <c r="AM100" s="34">
        <v>0</v>
      </c>
      <c r="AQ100" s="34">
        <v>0</v>
      </c>
      <c r="AR100" s="15"/>
      <c r="AU100" s="34">
        <v>0</v>
      </c>
    </row>
    <row r="101" spans="2:47" ht="14.4" x14ac:dyDescent="0.3">
      <c r="B101" s="37" t="s">
        <v>87</v>
      </c>
      <c r="C101" s="10" t="s">
        <v>57</v>
      </c>
      <c r="G101" s="15"/>
      <c r="J101" s="34"/>
      <c r="K101" s="34">
        <v>0</v>
      </c>
      <c r="N101" s="34"/>
      <c r="O101" s="34">
        <v>0</v>
      </c>
      <c r="R101" s="34"/>
      <c r="S101" s="34">
        <v>0</v>
      </c>
      <c r="T101" s="15"/>
      <c r="V101" s="34"/>
      <c r="W101" s="34">
        <v>0</v>
      </c>
      <c r="AA101" s="34">
        <v>0</v>
      </c>
      <c r="AB101" s="15"/>
      <c r="AE101" s="34">
        <v>0</v>
      </c>
      <c r="AI101" s="34">
        <v>0</v>
      </c>
      <c r="AJ101" s="15"/>
      <c r="AM101" s="34">
        <v>0</v>
      </c>
      <c r="AQ101" s="34">
        <v>0</v>
      </c>
      <c r="AR101" s="15"/>
      <c r="AU101" s="34">
        <v>0</v>
      </c>
    </row>
    <row r="102" spans="2:47" ht="14.4" x14ac:dyDescent="0.3">
      <c r="B102" s="37" t="s">
        <v>88</v>
      </c>
      <c r="C102" s="10" t="s">
        <v>57</v>
      </c>
      <c r="G102" s="15"/>
      <c r="J102" s="34"/>
      <c r="K102" s="34">
        <v>0.80100000000000005</v>
      </c>
      <c r="N102" s="34"/>
      <c r="O102" s="34">
        <v>0.77</v>
      </c>
      <c r="R102" s="34"/>
      <c r="S102" s="34">
        <v>0.752</v>
      </c>
      <c r="T102" s="15"/>
      <c r="V102" s="34"/>
      <c r="W102" s="34">
        <v>0.752</v>
      </c>
      <c r="AA102" s="34">
        <v>5420</v>
      </c>
      <c r="AB102" s="15"/>
      <c r="AE102" s="34">
        <v>5420</v>
      </c>
      <c r="AI102" s="34">
        <v>5408</v>
      </c>
      <c r="AJ102" s="15"/>
      <c r="AM102" s="34">
        <v>5403</v>
      </c>
      <c r="AQ102" s="34">
        <v>8240</v>
      </c>
      <c r="AR102" s="15"/>
      <c r="AU102" s="34">
        <v>32998</v>
      </c>
    </row>
    <row r="103" spans="2:47" x14ac:dyDescent="0.25">
      <c r="B103" s="15" t="s">
        <v>272</v>
      </c>
      <c r="C103" s="10" t="s">
        <v>57</v>
      </c>
      <c r="G103" s="15"/>
      <c r="J103" s="34"/>
      <c r="K103" s="34">
        <v>2.379</v>
      </c>
      <c r="N103" s="34"/>
      <c r="O103" s="34">
        <v>2.5030000000000001</v>
      </c>
      <c r="R103" s="34"/>
      <c r="S103" s="34">
        <v>0</v>
      </c>
      <c r="T103" s="15"/>
      <c r="V103" s="34"/>
      <c r="W103" s="34">
        <v>0</v>
      </c>
      <c r="AA103" s="34">
        <v>0</v>
      </c>
      <c r="AB103" s="15"/>
      <c r="AE103" s="34">
        <v>0</v>
      </c>
      <c r="AI103" s="34">
        <v>0</v>
      </c>
      <c r="AJ103" s="15"/>
      <c r="AM103" s="34">
        <v>0</v>
      </c>
      <c r="AQ103" s="34">
        <v>0</v>
      </c>
      <c r="AR103" s="15"/>
      <c r="AU103" s="34">
        <v>0</v>
      </c>
    </row>
    <row r="104" spans="2:47" x14ac:dyDescent="0.25">
      <c r="B104" s="22" t="s">
        <v>82</v>
      </c>
      <c r="C104" s="10" t="s">
        <v>57</v>
      </c>
      <c r="G104" s="15"/>
      <c r="J104" s="34"/>
      <c r="K104" s="34">
        <v>0</v>
      </c>
      <c r="N104" s="34"/>
      <c r="O104" s="34">
        <v>0</v>
      </c>
      <c r="R104" s="34"/>
      <c r="S104" s="34">
        <v>0</v>
      </c>
      <c r="T104" s="15"/>
      <c r="V104" s="34"/>
      <c r="W104" s="34">
        <v>0</v>
      </c>
      <c r="AA104" s="34">
        <v>0</v>
      </c>
      <c r="AB104" s="15"/>
      <c r="AE104" s="34">
        <v>0</v>
      </c>
      <c r="AI104" s="34">
        <v>7</v>
      </c>
      <c r="AJ104" s="15"/>
      <c r="AM104" s="34">
        <v>7</v>
      </c>
      <c r="AQ104" s="34">
        <v>7</v>
      </c>
      <c r="AR104" s="15"/>
      <c r="AU104" s="34">
        <v>9</v>
      </c>
    </row>
    <row r="105" spans="2:47" x14ac:dyDescent="0.25">
      <c r="B105" s="22" t="s">
        <v>83</v>
      </c>
      <c r="C105" s="10" t="s">
        <v>57</v>
      </c>
      <c r="G105" s="15"/>
      <c r="J105" s="19"/>
      <c r="K105" s="19">
        <v>0</v>
      </c>
      <c r="N105" s="34"/>
      <c r="O105" s="34">
        <v>0</v>
      </c>
      <c r="R105" s="34"/>
      <c r="S105" s="34">
        <v>0</v>
      </c>
      <c r="T105" s="15"/>
      <c r="V105" s="34"/>
      <c r="W105" s="34">
        <v>0</v>
      </c>
      <c r="AA105" s="34">
        <v>39200</v>
      </c>
      <c r="AB105" s="15"/>
      <c r="AE105" s="34">
        <v>39200</v>
      </c>
      <c r="AI105" s="34">
        <v>39200</v>
      </c>
      <c r="AJ105" s="15"/>
      <c r="AM105" s="34">
        <v>39200</v>
      </c>
      <c r="AQ105" s="34">
        <v>40105</v>
      </c>
      <c r="AR105" s="15"/>
      <c r="AU105" s="34">
        <v>48455</v>
      </c>
    </row>
    <row r="106" spans="2:47" x14ac:dyDescent="0.25">
      <c r="B106" s="22" t="s">
        <v>42</v>
      </c>
      <c r="C106" s="10" t="s">
        <v>57</v>
      </c>
      <c r="G106" s="15"/>
      <c r="J106" s="19"/>
      <c r="K106" s="19">
        <v>0</v>
      </c>
      <c r="N106" s="34"/>
      <c r="O106" s="34">
        <v>0</v>
      </c>
      <c r="R106" s="34"/>
      <c r="S106" s="34">
        <v>0</v>
      </c>
      <c r="T106" s="15"/>
      <c r="V106" s="34"/>
      <c r="W106" s="34">
        <v>0</v>
      </c>
      <c r="AA106" s="34">
        <v>0</v>
      </c>
      <c r="AB106" s="15"/>
      <c r="AE106" s="34">
        <v>0</v>
      </c>
      <c r="AI106" s="34">
        <v>0</v>
      </c>
      <c r="AJ106" s="15"/>
      <c r="AM106" s="34">
        <v>0</v>
      </c>
      <c r="AQ106" s="34">
        <v>0</v>
      </c>
      <c r="AR106" s="15"/>
      <c r="AU106" s="34">
        <v>0</v>
      </c>
    </row>
    <row r="107" spans="2:47" ht="15" x14ac:dyDescent="0.25">
      <c r="B107" s="108" t="s">
        <v>334</v>
      </c>
      <c r="C107" s="10" t="s">
        <v>57</v>
      </c>
      <c r="G107" s="15"/>
      <c r="J107" s="19"/>
      <c r="K107" s="19"/>
      <c r="N107" s="34"/>
      <c r="O107" s="34"/>
      <c r="R107" s="34"/>
      <c r="S107" s="34"/>
      <c r="T107" s="15"/>
      <c r="V107" s="34"/>
      <c r="W107" s="34"/>
      <c r="AA107" s="34">
        <v>1493</v>
      </c>
      <c r="AB107" s="15"/>
      <c r="AE107" s="34">
        <v>1634</v>
      </c>
      <c r="AI107" s="34">
        <v>1563</v>
      </c>
      <c r="AJ107" s="15"/>
      <c r="AM107" s="34">
        <v>1496</v>
      </c>
      <c r="AQ107" s="34">
        <v>1447</v>
      </c>
      <c r="AR107" s="15"/>
      <c r="AU107" s="34">
        <v>1314</v>
      </c>
    </row>
    <row r="108" spans="2:47" x14ac:dyDescent="0.25">
      <c r="B108" s="22" t="s">
        <v>261</v>
      </c>
      <c r="C108" s="10" t="s">
        <v>57</v>
      </c>
      <c r="G108" s="15"/>
      <c r="J108" s="19"/>
      <c r="K108" s="19">
        <v>55.969000000000001</v>
      </c>
      <c r="N108" s="34"/>
      <c r="O108" s="34">
        <v>106.465</v>
      </c>
      <c r="R108" s="34"/>
      <c r="S108" s="34">
        <v>58.447000000000003</v>
      </c>
      <c r="T108" s="15"/>
      <c r="V108" s="34"/>
      <c r="W108" s="34">
        <v>48.021999999999998</v>
      </c>
      <c r="AA108" s="34">
        <v>43</v>
      </c>
      <c r="AB108" s="15"/>
      <c r="AE108" s="34">
        <v>44</v>
      </c>
      <c r="AI108" s="34">
        <v>38</v>
      </c>
      <c r="AJ108" s="15"/>
      <c r="AM108" s="34">
        <v>38</v>
      </c>
      <c r="AQ108" s="34">
        <v>46</v>
      </c>
      <c r="AR108" s="15"/>
      <c r="AU108" s="34">
        <v>51</v>
      </c>
    </row>
    <row r="109" spans="2:47" x14ac:dyDescent="0.25">
      <c r="B109" s="22" t="s">
        <v>84</v>
      </c>
      <c r="C109" s="10" t="s">
        <v>57</v>
      </c>
      <c r="G109" s="15"/>
      <c r="J109" s="19"/>
      <c r="K109" s="19">
        <v>35.165999999999997</v>
      </c>
      <c r="N109" s="34"/>
      <c r="O109" s="34">
        <v>396.93299999999999</v>
      </c>
      <c r="R109" s="34"/>
      <c r="S109" s="34">
        <v>421.11700000000002</v>
      </c>
      <c r="T109" s="15"/>
      <c r="V109" s="34"/>
      <c r="W109" s="34">
        <v>1665.0139999999999</v>
      </c>
      <c r="AA109" s="34">
        <v>147</v>
      </c>
      <c r="AB109" s="15"/>
      <c r="AE109" s="34">
        <v>147</v>
      </c>
      <c r="AI109" s="34">
        <v>111</v>
      </c>
      <c r="AJ109" s="15"/>
      <c r="AM109" s="34">
        <v>176</v>
      </c>
      <c r="AQ109" s="34">
        <v>414</v>
      </c>
      <c r="AR109" s="15"/>
      <c r="AU109" s="34">
        <v>906</v>
      </c>
    </row>
    <row r="110" spans="2:47" x14ac:dyDescent="0.25">
      <c r="B110" s="22" t="s">
        <v>335</v>
      </c>
      <c r="G110" s="15"/>
      <c r="J110" s="19"/>
      <c r="K110" s="19"/>
      <c r="N110" s="34"/>
      <c r="O110" s="34"/>
      <c r="R110" s="34"/>
      <c r="S110" s="34"/>
      <c r="T110" s="15"/>
      <c r="V110" s="34"/>
      <c r="W110" s="34"/>
      <c r="AA110" s="34">
        <v>82</v>
      </c>
      <c r="AB110" s="15"/>
      <c r="AE110" s="34">
        <v>82</v>
      </c>
      <c r="AI110" s="34">
        <v>93</v>
      </c>
      <c r="AJ110" s="15"/>
      <c r="AM110" s="34">
        <v>64</v>
      </c>
      <c r="AQ110" s="34">
        <v>63</v>
      </c>
      <c r="AR110" s="15"/>
      <c r="AU110" s="34">
        <v>267</v>
      </c>
    </row>
    <row r="111" spans="2:47" s="40" customFormat="1" x14ac:dyDescent="0.25">
      <c r="B111" s="24" t="s">
        <v>85</v>
      </c>
      <c r="C111" s="40" t="s">
        <v>57</v>
      </c>
      <c r="G111" s="16"/>
      <c r="J111" s="16"/>
      <c r="K111" s="16">
        <f>K97+K98+K99+K104+K105+K106+K108+K109+K103</f>
        <v>2465.5480000000002</v>
      </c>
      <c r="N111" s="16"/>
      <c r="O111" s="16">
        <f>O97+O98+O99+O104+O105+O106+O108+O109+O103</f>
        <v>2980.1450000000004</v>
      </c>
      <c r="R111" s="16"/>
      <c r="S111" s="16">
        <f>S97+S98+S99+S104+S105+S106+S108+S109</f>
        <v>3288.6660000000002</v>
      </c>
      <c r="T111" s="16"/>
      <c r="V111" s="16"/>
      <c r="W111" s="16">
        <f>W97+W98+W99+W104+W105+W106+W108+W109</f>
        <v>4689.0230000000001</v>
      </c>
      <c r="AA111" s="16">
        <f>AA97+AA98+AA99+AA104+AA105+AA106+AA108+AA109+AA110+AA107+AA103</f>
        <v>49219</v>
      </c>
      <c r="AB111" s="16"/>
      <c r="AE111" s="16">
        <f>AE97+AE98+AE99+AE104+AE105+AE106+AE108+AE109+AE110+AE107+AE103</f>
        <v>49400</v>
      </c>
      <c r="AI111" s="16">
        <f>AI97+AI98+AI99+AI104+AI105+AI106+AI108+AI109+AI110+AI107+AI103</f>
        <v>48984</v>
      </c>
      <c r="AJ111" s="16"/>
      <c r="AM111" s="16">
        <f>AM97+AM98+AM99+AM104+AM105+AM106+AM108+AM109+AM110+AM107+AM103</f>
        <v>48975</v>
      </c>
      <c r="AQ111" s="16">
        <f>AQ97+AQ98+AQ99+AQ104+AQ105+AQ106+AQ108+AQ109+AQ110+AQ107</f>
        <v>53377</v>
      </c>
      <c r="AR111" s="16"/>
      <c r="AU111" s="16">
        <f>AU97+AU98+AU99+AU104+AU105+AU106+AU108+AU109+AU107+AU110</f>
        <v>87145</v>
      </c>
    </row>
    <row r="112" spans="2:47" s="40" customFormat="1" x14ac:dyDescent="0.25">
      <c r="AQ112" s="16"/>
      <c r="AR112" s="16"/>
      <c r="AU112" s="16"/>
    </row>
    <row r="113" spans="2:47" x14ac:dyDescent="0.25">
      <c r="G113" s="15"/>
      <c r="J113" s="15"/>
      <c r="K113" s="15"/>
      <c r="N113" s="15"/>
      <c r="O113" s="15"/>
      <c r="R113" s="15"/>
      <c r="S113" s="15"/>
      <c r="V113" s="15"/>
      <c r="W113" s="15"/>
      <c r="AA113" s="15"/>
      <c r="AE113" s="15"/>
      <c r="AI113" s="15"/>
      <c r="AM113" s="15"/>
      <c r="AQ113" s="15"/>
      <c r="AU113" s="15"/>
    </row>
    <row r="114" spans="2:47" s="40" customFormat="1" x14ac:dyDescent="0.25">
      <c r="B114" s="23" t="s">
        <v>215</v>
      </c>
      <c r="C114" s="40" t="s">
        <v>57</v>
      </c>
      <c r="G114" s="16"/>
      <c r="J114" s="16"/>
      <c r="K114" s="16">
        <f>K93+K111</f>
        <v>15535.422</v>
      </c>
      <c r="N114" s="16"/>
      <c r="O114" s="16">
        <f>O93+O111</f>
        <v>16948.707999999999</v>
      </c>
      <c r="R114" s="16"/>
      <c r="S114" s="16">
        <f>S93+S111</f>
        <v>17170.938000000002</v>
      </c>
      <c r="T114" s="16"/>
      <c r="V114" s="16"/>
      <c r="W114" s="16">
        <f>W93+W111</f>
        <v>20331.251</v>
      </c>
      <c r="AA114" s="16">
        <f>AA93+AA111+AA94</f>
        <v>58304</v>
      </c>
      <c r="AB114" s="16"/>
      <c r="AE114" s="16">
        <f>AE93+AE111+AE94</f>
        <v>58312</v>
      </c>
      <c r="AI114" s="16">
        <f>AI93+AI111+AI94</f>
        <v>61484</v>
      </c>
      <c r="AJ114" s="16"/>
      <c r="AM114" s="16">
        <f>AM93+AM111+AM94</f>
        <v>60075</v>
      </c>
      <c r="AQ114" s="16">
        <f>AQ93+AQ111</f>
        <v>64419</v>
      </c>
      <c r="AR114" s="16"/>
      <c r="AU114" s="16">
        <f>AU93+AU111</f>
        <v>98815</v>
      </c>
    </row>
    <row r="115" spans="2:47" x14ac:dyDescent="0.25">
      <c r="B115" s="5"/>
      <c r="G115" s="15"/>
      <c r="J115" s="15"/>
      <c r="K115" s="15"/>
      <c r="N115" s="15"/>
      <c r="O115" s="15"/>
      <c r="R115" s="15"/>
      <c r="S115" s="15"/>
      <c r="V115" s="15"/>
      <c r="W115" s="15"/>
      <c r="AA115" s="15"/>
      <c r="AE115" s="15"/>
      <c r="AI115" s="15"/>
      <c r="AM115" s="15"/>
      <c r="AQ115" s="15"/>
      <c r="AU115" s="15"/>
    </row>
    <row r="116" spans="2:47" x14ac:dyDescent="0.25">
      <c r="B116" s="23" t="s">
        <v>216</v>
      </c>
      <c r="G116" s="15"/>
      <c r="J116" s="15"/>
      <c r="K116" s="15"/>
      <c r="N116" s="15"/>
      <c r="O116" s="15"/>
      <c r="R116" s="15"/>
      <c r="S116" s="15"/>
      <c r="V116" s="15"/>
      <c r="W116" s="15"/>
      <c r="AA116" s="15"/>
      <c r="AE116" s="15"/>
      <c r="AI116" s="15"/>
      <c r="AM116" s="15"/>
      <c r="AQ116" s="15"/>
      <c r="AU116" s="15"/>
    </row>
    <row r="117" spans="2:47" x14ac:dyDescent="0.25">
      <c r="B117" s="5" t="s">
        <v>217</v>
      </c>
      <c r="C117" s="10" t="s">
        <v>57</v>
      </c>
      <c r="G117" s="15"/>
      <c r="J117" s="19"/>
      <c r="K117" s="19">
        <v>1423.2909999999999</v>
      </c>
      <c r="N117" s="34"/>
      <c r="O117" s="34">
        <v>2004.175</v>
      </c>
      <c r="R117" s="34"/>
      <c r="S117" s="34">
        <v>2078.422</v>
      </c>
      <c r="T117" s="15"/>
      <c r="V117" s="34"/>
      <c r="W117" s="34">
        <v>575.572</v>
      </c>
      <c r="AA117" s="34">
        <v>3480</v>
      </c>
      <c r="AB117" s="15"/>
      <c r="AE117" s="34">
        <v>3480</v>
      </c>
      <c r="AI117" s="34">
        <v>3240</v>
      </c>
      <c r="AJ117" s="15"/>
      <c r="AM117" s="34">
        <v>1500</v>
      </c>
      <c r="AQ117" s="34">
        <v>1850</v>
      </c>
      <c r="AR117" s="15"/>
      <c r="AU117" s="34">
        <v>1500</v>
      </c>
    </row>
    <row r="118" spans="2:47" x14ac:dyDescent="0.25">
      <c r="B118" s="5" t="s">
        <v>265</v>
      </c>
      <c r="C118" s="10" t="s">
        <v>57</v>
      </c>
      <c r="G118" s="15"/>
      <c r="J118" s="19"/>
      <c r="K118" s="19">
        <v>18.774999999999999</v>
      </c>
      <c r="N118" s="34"/>
      <c r="O118" s="34">
        <v>19.181000000000001</v>
      </c>
      <c r="R118" s="34"/>
      <c r="S118" s="34">
        <v>17.78</v>
      </c>
      <c r="T118" s="15"/>
      <c r="V118" s="34"/>
      <c r="W118" s="34">
        <v>16.393000000000001</v>
      </c>
      <c r="AA118" s="34">
        <v>13</v>
      </c>
      <c r="AB118" s="15"/>
      <c r="AE118" s="34">
        <v>13</v>
      </c>
      <c r="AI118" s="34">
        <v>15</v>
      </c>
      <c r="AJ118" s="15"/>
      <c r="AM118" s="34">
        <v>18</v>
      </c>
      <c r="AQ118" s="34">
        <v>19</v>
      </c>
      <c r="AR118" s="15"/>
      <c r="AU118" s="34">
        <v>17</v>
      </c>
    </row>
    <row r="119" spans="2:47" x14ac:dyDescent="0.25">
      <c r="B119" s="5" t="s">
        <v>218</v>
      </c>
      <c r="C119" s="10" t="s">
        <v>57</v>
      </c>
      <c r="G119" s="15"/>
      <c r="J119" s="19"/>
      <c r="K119" s="19">
        <f>K121+K122</f>
        <v>9607.3809999999994</v>
      </c>
      <c r="N119" s="34"/>
      <c r="O119" s="34">
        <f>O121+O122</f>
        <v>9242.2540000000008</v>
      </c>
      <c r="R119" s="34"/>
      <c r="S119" s="34">
        <f>S121+S122</f>
        <v>8768.75</v>
      </c>
      <c r="T119" s="15"/>
      <c r="V119" s="34"/>
      <c r="W119" s="34">
        <f>W121+W122</f>
        <v>11471.957</v>
      </c>
      <c r="AA119" s="34">
        <f>AA121+AA122</f>
        <v>1954</v>
      </c>
      <c r="AB119" s="15"/>
      <c r="AE119" s="34">
        <f>AE121+AE122</f>
        <v>1954</v>
      </c>
      <c r="AI119" s="34">
        <f>AI121+AI122</f>
        <v>3629</v>
      </c>
      <c r="AJ119" s="15"/>
      <c r="AM119" s="34">
        <f>AM121+AM122</f>
        <v>2636</v>
      </c>
      <c r="AQ119" s="34">
        <f>AQ121+AQ122</f>
        <v>4288</v>
      </c>
      <c r="AR119" s="15"/>
      <c r="AU119" s="34">
        <f>AU121+AU122</f>
        <v>3337</v>
      </c>
    </row>
    <row r="120" spans="2:47" s="18" customFormat="1" ht="14.4" x14ac:dyDescent="0.3">
      <c r="B120" s="6" t="s">
        <v>219</v>
      </c>
      <c r="C120" s="18" t="s">
        <v>19</v>
      </c>
      <c r="G120" s="26"/>
      <c r="J120" s="26"/>
      <c r="K120" s="26">
        <f>IFERROR(K119/K17*K9,"na")</f>
        <v>782.51714123133922</v>
      </c>
      <c r="N120" s="26"/>
      <c r="O120" s="26">
        <f>IFERROR(O119/O17*O9,"na")</f>
        <v>725.17094305552575</v>
      </c>
      <c r="R120" s="26"/>
      <c r="S120" s="26">
        <f>IFERROR(S119/S17*S9,"na")</f>
        <v>621.29355527516259</v>
      </c>
      <c r="T120" s="26"/>
      <c r="V120" s="26"/>
      <c r="W120" s="26">
        <f>IFERROR(W119/W17*W9,"na")</f>
        <v>744.9322727272729</v>
      </c>
      <c r="AA120" s="26">
        <f>IFERROR(AA119/AA17*AA9,"na")</f>
        <v>122.14591539647201</v>
      </c>
      <c r="AB120" s="26"/>
      <c r="AE120" s="26">
        <f>IFERROR(AE119/AE17*AE9,"na")</f>
        <v>124.5496342737722</v>
      </c>
      <c r="AI120" s="26">
        <f>IFERROR(AI119/AI17*AI9,"na")</f>
        <v>235.4154555122297</v>
      </c>
      <c r="AJ120" s="26"/>
      <c r="AM120" s="26">
        <f>IFERROR(AM119/AM17*AM9,"na")</f>
        <v>152.52694990488268</v>
      </c>
      <c r="AQ120" s="26">
        <f>IFERROR(AQ119/AQ17*AQ9,"na")</f>
        <v>241.79205932334312</v>
      </c>
      <c r="AR120" s="26"/>
      <c r="AU120" s="26">
        <f>IFERROR(AU119/AU17*AU9,"na")</f>
        <v>175.47975795994813</v>
      </c>
    </row>
    <row r="121" spans="2:47" ht="14.4" x14ac:dyDescent="0.25">
      <c r="B121" s="6" t="s">
        <v>262</v>
      </c>
      <c r="C121" s="10" t="s">
        <v>57</v>
      </c>
      <c r="G121" s="15"/>
      <c r="J121" s="19"/>
      <c r="K121" s="19">
        <v>0</v>
      </c>
      <c r="N121" s="34"/>
      <c r="O121" s="34">
        <v>0</v>
      </c>
      <c r="R121" s="34"/>
      <c r="S121" s="34">
        <v>19.085000000000001</v>
      </c>
      <c r="T121" s="15"/>
      <c r="V121" s="34"/>
      <c r="W121" s="34">
        <v>3.5369999999999999</v>
      </c>
      <c r="AA121" s="34">
        <v>55</v>
      </c>
      <c r="AB121" s="15"/>
      <c r="AE121" s="34">
        <v>55</v>
      </c>
      <c r="AI121" s="34">
        <v>316</v>
      </c>
      <c r="AJ121" s="15"/>
      <c r="AM121" s="34">
        <v>121</v>
      </c>
      <c r="AQ121" s="34">
        <v>493</v>
      </c>
      <c r="AR121" s="15"/>
      <c r="AU121" s="34">
        <v>222</v>
      </c>
    </row>
    <row r="122" spans="2:47" ht="14.4" x14ac:dyDescent="0.25">
      <c r="B122" s="6" t="s">
        <v>263</v>
      </c>
      <c r="C122" s="10" t="s">
        <v>57</v>
      </c>
      <c r="G122" s="15"/>
      <c r="J122" s="19"/>
      <c r="K122" s="19">
        <v>9607.3809999999994</v>
      </c>
      <c r="N122" s="34"/>
      <c r="O122" s="34">
        <v>9242.2540000000008</v>
      </c>
      <c r="R122" s="34"/>
      <c r="S122" s="34">
        <v>8749.6650000000009</v>
      </c>
      <c r="T122" s="15"/>
      <c r="V122" s="34"/>
      <c r="W122" s="34">
        <v>11468.42</v>
      </c>
      <c r="AA122" s="34">
        <v>1899</v>
      </c>
      <c r="AB122" s="15"/>
      <c r="AE122" s="34">
        <v>1899</v>
      </c>
      <c r="AI122" s="34">
        <v>3313</v>
      </c>
      <c r="AJ122" s="15"/>
      <c r="AM122" s="34">
        <v>2515</v>
      </c>
      <c r="AQ122" s="34">
        <v>3795</v>
      </c>
      <c r="AR122" s="15"/>
      <c r="AU122" s="34">
        <v>3115</v>
      </c>
    </row>
    <row r="123" spans="2:47" x14ac:dyDescent="0.25">
      <c r="B123" s="8" t="s">
        <v>266</v>
      </c>
      <c r="C123" s="10" t="s">
        <v>57</v>
      </c>
      <c r="G123" s="15"/>
      <c r="J123" s="19"/>
      <c r="K123" s="19">
        <v>253.18799999999999</v>
      </c>
      <c r="N123" s="34"/>
      <c r="O123" s="34">
        <v>285.822</v>
      </c>
      <c r="R123" s="34"/>
      <c r="S123" s="34">
        <v>95.543999999999997</v>
      </c>
      <c r="T123" s="15"/>
      <c r="V123" s="34"/>
      <c r="W123" s="34">
        <v>231.53299999999999</v>
      </c>
      <c r="AA123" s="34">
        <v>105</v>
      </c>
      <c r="AB123" s="15"/>
      <c r="AE123" s="34">
        <v>105</v>
      </c>
      <c r="AI123" s="34">
        <v>162</v>
      </c>
      <c r="AJ123" s="15"/>
      <c r="AM123" s="34">
        <v>158</v>
      </c>
      <c r="AQ123" s="34">
        <v>355</v>
      </c>
      <c r="AR123" s="15"/>
      <c r="AU123" s="34">
        <v>333</v>
      </c>
    </row>
    <row r="124" spans="2:47" x14ac:dyDescent="0.25">
      <c r="B124" s="8" t="s">
        <v>264</v>
      </c>
      <c r="C124" s="10" t="s">
        <v>57</v>
      </c>
      <c r="G124" s="15"/>
      <c r="J124" s="19"/>
      <c r="K124" s="19">
        <v>140.505</v>
      </c>
      <c r="N124" s="34"/>
      <c r="O124" s="34">
        <v>72.572000000000003</v>
      </c>
      <c r="R124" s="34"/>
      <c r="S124" s="34">
        <v>56.645000000000003</v>
      </c>
      <c r="T124" s="15"/>
      <c r="V124" s="34"/>
      <c r="W124" s="34">
        <v>70.218999999999994</v>
      </c>
      <c r="AA124" s="34">
        <v>0</v>
      </c>
      <c r="AB124" s="15"/>
      <c r="AE124" s="34">
        <v>0</v>
      </c>
      <c r="AI124" s="34">
        <v>0</v>
      </c>
      <c r="AJ124" s="15"/>
      <c r="AM124" s="34">
        <v>0</v>
      </c>
      <c r="AQ124" s="34">
        <v>0</v>
      </c>
      <c r="AR124" s="15"/>
      <c r="AU124" s="34">
        <v>19</v>
      </c>
    </row>
    <row r="125" spans="2:47" x14ac:dyDescent="0.25">
      <c r="B125" s="10" t="s">
        <v>267</v>
      </c>
      <c r="C125" s="10" t="s">
        <v>57</v>
      </c>
      <c r="G125" s="15"/>
      <c r="J125" s="19"/>
      <c r="K125" s="19">
        <v>7.3040000000000003</v>
      </c>
      <c r="N125" s="34"/>
      <c r="O125" s="34">
        <v>7.6189999999999998</v>
      </c>
      <c r="R125" s="34"/>
      <c r="S125" s="34">
        <v>8.85</v>
      </c>
      <c r="T125" s="15"/>
      <c r="V125" s="34"/>
      <c r="W125" s="34">
        <v>8.5289999999999999</v>
      </c>
      <c r="AA125" s="34">
        <v>276</v>
      </c>
      <c r="AB125" s="15"/>
      <c r="AE125" s="34">
        <v>276</v>
      </c>
      <c r="AI125" s="34">
        <v>287</v>
      </c>
      <c r="AJ125" s="15"/>
      <c r="AM125" s="34">
        <v>362</v>
      </c>
      <c r="AQ125" s="34">
        <v>446</v>
      </c>
      <c r="AR125" s="15"/>
      <c r="AU125" s="34">
        <v>339</v>
      </c>
    </row>
    <row r="126" spans="2:47" x14ac:dyDescent="0.25">
      <c r="B126" s="5" t="s">
        <v>220</v>
      </c>
      <c r="C126" s="10" t="s">
        <v>57</v>
      </c>
      <c r="G126" s="15"/>
      <c r="J126" s="19"/>
      <c r="K126" s="19">
        <v>172.607</v>
      </c>
      <c r="N126" s="34"/>
      <c r="O126" s="34">
        <v>554.44600000000003</v>
      </c>
      <c r="R126" s="34"/>
      <c r="S126" s="34">
        <v>346.31900000000002</v>
      </c>
      <c r="T126" s="15"/>
      <c r="V126" s="34"/>
      <c r="W126" s="34">
        <v>404.358</v>
      </c>
      <c r="AA126" s="34">
        <v>231</v>
      </c>
      <c r="AB126" s="15"/>
      <c r="AE126" s="34">
        <v>231</v>
      </c>
      <c r="AI126" s="34">
        <v>361</v>
      </c>
      <c r="AJ126" s="15"/>
      <c r="AM126" s="34">
        <v>236</v>
      </c>
      <c r="AQ126" s="34">
        <v>497</v>
      </c>
      <c r="AR126" s="15"/>
      <c r="AU126" s="34">
        <v>559</v>
      </c>
    </row>
    <row r="127" spans="2:47" s="13" customFormat="1" ht="14.4" x14ac:dyDescent="0.25">
      <c r="B127" s="94" t="s">
        <v>24</v>
      </c>
      <c r="C127" s="13" t="s">
        <v>58</v>
      </c>
      <c r="K127" s="13">
        <f>IFERROR(K126/K13,"na")</f>
        <v>1.7482553605250629E-2</v>
      </c>
      <c r="O127" s="13">
        <f>IFERROR(O126/O13,"na")</f>
        <v>5.7049986623587762E-2</v>
      </c>
      <c r="S127" s="13">
        <f>IFERROR(S126/S13,"na")</f>
        <v>3.3692879449735862E-2</v>
      </c>
      <c r="W127" s="13">
        <f>IFERROR(W126/W13,"na")</f>
        <v>3.5903678644681816E-2</v>
      </c>
      <c r="AA127" s="13">
        <f>IFERROR(AA126/AA13,"na")</f>
        <v>2.0453338055604744E-2</v>
      </c>
      <c r="AE127" s="13">
        <f>IFERROR(AE126/AE13,"na")</f>
        <v>2.0227670753064798E-2</v>
      </c>
      <c r="AI127" s="13">
        <f>IFERROR(AI126/AI13,"na")</f>
        <v>3.044358239163434E-2</v>
      </c>
      <c r="AM127" s="13">
        <f>IFERROR(AM126/AM13,"na")</f>
        <v>1.7721709093639709E-2</v>
      </c>
      <c r="AQ127" s="13">
        <f>IFERROR(AQ126/AQ13,"na")</f>
        <v>3.6145454545454543E-2</v>
      </c>
      <c r="AU127" s="13">
        <f>IFERROR(AU126/AU13,"na")</f>
        <v>3.6985576286886333E-2</v>
      </c>
    </row>
    <row r="128" spans="2:47" s="40" customFormat="1" x14ac:dyDescent="0.25">
      <c r="B128" s="23" t="s">
        <v>221</v>
      </c>
      <c r="C128" s="40" t="s">
        <v>57</v>
      </c>
      <c r="G128" s="16"/>
      <c r="J128" s="16"/>
      <c r="K128" s="16">
        <f>K117+K118+K119+K123+K124+K125+K126</f>
        <v>11623.050999999999</v>
      </c>
      <c r="N128" s="16"/>
      <c r="O128" s="16">
        <f>O117+O118+O119+O123+O124+O125+O126</f>
        <v>12186.069000000001</v>
      </c>
      <c r="R128" s="16"/>
      <c r="S128" s="16">
        <f>S117+S118+S119+S123+S124+S125+S126</f>
        <v>11372.310000000001</v>
      </c>
      <c r="T128" s="16"/>
      <c r="V128" s="16"/>
      <c r="W128" s="16">
        <f>W117+W118+W119+W123+W124+W125+W126</f>
        <v>12778.561</v>
      </c>
      <c r="AA128" s="16">
        <f>AA117+AA118+AA119+AA123+AA124+AA125+AA126</f>
        <v>6059</v>
      </c>
      <c r="AB128" s="16"/>
      <c r="AE128" s="16">
        <f>AE117+AE118+AE119+AE123+AE124+AE125+AE126</f>
        <v>6059</v>
      </c>
      <c r="AI128" s="16">
        <f>AI117+AI118+AI119+AI123+AI124+AI125+AI126</f>
        <v>7694</v>
      </c>
      <c r="AJ128" s="16"/>
      <c r="AM128" s="16">
        <f>AM117+AM118+AM119+AM123+AM124+AM125+AM126</f>
        <v>4910</v>
      </c>
      <c r="AQ128" s="16">
        <f>AQ117+AQ118+AQ119+AQ123+AQ124+AQ125+AQ126</f>
        <v>7455</v>
      </c>
      <c r="AR128" s="16"/>
      <c r="AU128" s="16">
        <f>AU117+AU118+AU119+AU123+AU124+AU125+AU126</f>
        <v>6104</v>
      </c>
    </row>
    <row r="129" spans="2:47" x14ac:dyDescent="0.25">
      <c r="B129" s="5"/>
      <c r="G129" s="15"/>
      <c r="J129" s="15"/>
      <c r="K129" s="15"/>
      <c r="N129" s="15"/>
      <c r="O129" s="15"/>
      <c r="R129" s="15"/>
      <c r="S129" s="15"/>
      <c r="V129" s="15"/>
      <c r="W129" s="15"/>
      <c r="AA129" s="15"/>
      <c r="AE129" s="15"/>
      <c r="AI129" s="15"/>
      <c r="AM129" s="15"/>
      <c r="AQ129" s="15"/>
      <c r="AU129" s="15"/>
    </row>
    <row r="130" spans="2:47" x14ac:dyDescent="0.25">
      <c r="B130" s="23" t="s">
        <v>222</v>
      </c>
      <c r="C130" s="40" t="s">
        <v>57</v>
      </c>
      <c r="G130" s="15"/>
      <c r="J130" s="15"/>
      <c r="K130" s="15"/>
      <c r="N130" s="15"/>
      <c r="O130" s="15"/>
      <c r="R130" s="15"/>
      <c r="S130" s="15"/>
      <c r="V130" s="15"/>
      <c r="W130" s="15"/>
      <c r="AA130" s="15"/>
      <c r="AE130" s="15"/>
      <c r="AI130" s="15"/>
      <c r="AM130" s="15"/>
      <c r="AQ130" s="15"/>
      <c r="AU130" s="15"/>
    </row>
    <row r="131" spans="2:47" x14ac:dyDescent="0.25">
      <c r="B131" s="5" t="s">
        <v>268</v>
      </c>
      <c r="C131" s="10" t="s">
        <v>57</v>
      </c>
      <c r="G131" s="15"/>
      <c r="J131" s="34"/>
      <c r="K131" s="34">
        <v>230.19</v>
      </c>
      <c r="N131" s="34"/>
      <c r="O131" s="34">
        <v>632.66499999999996</v>
      </c>
      <c r="R131" s="34"/>
      <c r="S131" s="34">
        <v>811.08299999999997</v>
      </c>
      <c r="T131" s="15"/>
      <c r="V131" s="34"/>
      <c r="W131" s="34">
        <v>1928.116</v>
      </c>
      <c r="AA131" s="34">
        <v>0</v>
      </c>
      <c r="AB131" s="15"/>
      <c r="AE131" s="34">
        <v>0</v>
      </c>
      <c r="AI131" s="34">
        <v>0</v>
      </c>
      <c r="AJ131" s="15"/>
      <c r="AM131" s="34">
        <v>0</v>
      </c>
      <c r="AQ131" s="34">
        <v>0</v>
      </c>
      <c r="AR131" s="15"/>
      <c r="AU131" s="34">
        <v>28859</v>
      </c>
    </row>
    <row r="132" spans="2:47" x14ac:dyDescent="0.25">
      <c r="B132" s="5" t="s">
        <v>269</v>
      </c>
      <c r="C132" s="10" t="s">
        <v>57</v>
      </c>
      <c r="G132" s="15"/>
      <c r="J132" s="34"/>
      <c r="K132" s="34">
        <v>147.071</v>
      </c>
      <c r="N132" s="34"/>
      <c r="O132" s="34">
        <v>145.52099999999999</v>
      </c>
      <c r="R132" s="34"/>
      <c r="S132" s="34">
        <v>145.779</v>
      </c>
      <c r="T132" s="15"/>
      <c r="V132" s="34"/>
      <c r="W132" s="34">
        <v>145.86000000000001</v>
      </c>
      <c r="AA132" s="34">
        <v>27</v>
      </c>
      <c r="AB132" s="15"/>
      <c r="AE132" s="34">
        <v>27</v>
      </c>
      <c r="AI132" s="34">
        <v>32</v>
      </c>
      <c r="AJ132" s="15"/>
      <c r="AM132" s="34">
        <v>23</v>
      </c>
      <c r="AQ132" s="34">
        <v>14</v>
      </c>
      <c r="AR132" s="15"/>
      <c r="AU132" s="34">
        <v>44</v>
      </c>
    </row>
    <row r="133" spans="2:47" x14ac:dyDescent="0.25">
      <c r="B133" s="5" t="s">
        <v>223</v>
      </c>
      <c r="C133" s="10" t="s">
        <v>57</v>
      </c>
      <c r="G133" s="15"/>
      <c r="J133" s="34"/>
      <c r="K133" s="34">
        <v>17.071000000000002</v>
      </c>
      <c r="N133" s="34"/>
      <c r="O133" s="34">
        <v>13.831</v>
      </c>
      <c r="R133" s="34"/>
      <c r="S133" s="34">
        <v>18.497</v>
      </c>
      <c r="T133" s="15"/>
      <c r="V133" s="34"/>
      <c r="W133" s="34">
        <v>16.623000000000001</v>
      </c>
      <c r="AA133" s="34">
        <v>140</v>
      </c>
      <c r="AB133" s="15"/>
      <c r="AE133" s="34">
        <v>140</v>
      </c>
      <c r="AI133" s="34">
        <v>159</v>
      </c>
      <c r="AJ133" s="15"/>
      <c r="AM133" s="34">
        <v>173</v>
      </c>
      <c r="AQ133" s="34">
        <v>212</v>
      </c>
      <c r="AR133" s="15"/>
      <c r="AU133" s="34">
        <v>247</v>
      </c>
    </row>
    <row r="134" spans="2:47" x14ac:dyDescent="0.25">
      <c r="B134" s="5" t="s">
        <v>270</v>
      </c>
      <c r="C134" s="10" t="s">
        <v>57</v>
      </c>
      <c r="G134" s="15"/>
      <c r="J134" s="34"/>
      <c r="K134" s="34">
        <v>64.346999999999994</v>
      </c>
      <c r="N134" s="34"/>
      <c r="O134" s="34">
        <v>152.03299999999999</v>
      </c>
      <c r="R134" s="34"/>
      <c r="S134" s="34">
        <v>120.467</v>
      </c>
      <c r="T134" s="15"/>
      <c r="V134" s="34"/>
      <c r="W134" s="34">
        <v>121.327</v>
      </c>
      <c r="AA134" s="34">
        <v>0</v>
      </c>
      <c r="AB134" s="15"/>
      <c r="AE134" s="34">
        <v>0</v>
      </c>
      <c r="AI134" s="34">
        <v>0</v>
      </c>
      <c r="AJ134" s="15"/>
      <c r="AM134" s="34">
        <v>0</v>
      </c>
      <c r="AQ134" s="34">
        <v>0</v>
      </c>
      <c r="AR134" s="15"/>
      <c r="AU134" s="34">
        <v>6205</v>
      </c>
    </row>
    <row r="135" spans="2:47" x14ac:dyDescent="0.25">
      <c r="B135" s="5" t="s">
        <v>336</v>
      </c>
      <c r="C135" s="10" t="s">
        <v>57</v>
      </c>
      <c r="G135" s="15"/>
      <c r="J135" s="34"/>
      <c r="K135" s="34">
        <v>0</v>
      </c>
      <c r="N135" s="34"/>
      <c r="O135" s="34">
        <v>0</v>
      </c>
      <c r="R135" s="34"/>
      <c r="S135" s="34">
        <v>0</v>
      </c>
      <c r="T135" s="15"/>
      <c r="V135" s="34"/>
      <c r="W135" s="34">
        <v>0</v>
      </c>
      <c r="AA135" s="34">
        <v>16</v>
      </c>
      <c r="AB135" s="15"/>
      <c r="AE135" s="34">
        <v>16</v>
      </c>
      <c r="AI135" s="34">
        <v>17</v>
      </c>
      <c r="AJ135" s="15"/>
      <c r="AM135" s="34">
        <v>20</v>
      </c>
      <c r="AQ135" s="34">
        <v>18</v>
      </c>
      <c r="AR135" s="15"/>
      <c r="AU135" s="34">
        <v>296</v>
      </c>
    </row>
    <row r="136" spans="2:47" x14ac:dyDescent="0.25">
      <c r="B136" s="5" t="s">
        <v>337</v>
      </c>
      <c r="C136" s="10" t="s">
        <v>57</v>
      </c>
      <c r="G136" s="15"/>
      <c r="J136" s="34"/>
      <c r="K136" s="34">
        <v>0</v>
      </c>
      <c r="N136" s="34"/>
      <c r="O136" s="34">
        <v>0</v>
      </c>
      <c r="R136" s="34"/>
      <c r="S136" s="34">
        <v>0</v>
      </c>
      <c r="T136" s="15"/>
      <c r="V136" s="34"/>
      <c r="W136" s="34">
        <v>0</v>
      </c>
      <c r="AA136" s="34">
        <v>0</v>
      </c>
      <c r="AB136" s="15"/>
      <c r="AE136" s="34">
        <v>0</v>
      </c>
      <c r="AI136" s="34">
        <v>7</v>
      </c>
      <c r="AJ136" s="15"/>
      <c r="AM136" s="34">
        <v>6</v>
      </c>
      <c r="AQ136" s="34">
        <v>4</v>
      </c>
      <c r="AR136" s="15"/>
      <c r="AU136" s="34">
        <v>2</v>
      </c>
    </row>
    <row r="137" spans="2:47" s="40" customFormat="1" x14ac:dyDescent="0.25">
      <c r="B137" s="23" t="s">
        <v>224</v>
      </c>
      <c r="C137" s="40" t="s">
        <v>57</v>
      </c>
      <c r="G137" s="16"/>
      <c r="J137" s="16"/>
      <c r="K137" s="16">
        <f>K131+K132+K133+K134</f>
        <v>458.67899999999997</v>
      </c>
      <c r="N137" s="16"/>
      <c r="O137" s="16">
        <f>O131+O132+O133+O134</f>
        <v>944.05</v>
      </c>
      <c r="R137" s="16"/>
      <c r="S137" s="16">
        <f>S131+S132+S133+S134</f>
        <v>1095.826</v>
      </c>
      <c r="T137" s="16"/>
      <c r="V137" s="16"/>
      <c r="W137" s="16">
        <f>W131+W132+W133+W134</f>
        <v>2211.9260000000004</v>
      </c>
      <c r="AA137" s="16">
        <f>AA131+AA132+AA133+AA134+AA135+AA136</f>
        <v>183</v>
      </c>
      <c r="AB137" s="16"/>
      <c r="AE137" s="16">
        <f>AE131+AE132+AE133+AE134+AE135+AE136</f>
        <v>183</v>
      </c>
      <c r="AI137" s="16">
        <f>AI131+AI132+AI133+AI134+AI135+AI136</f>
        <v>215</v>
      </c>
      <c r="AJ137" s="16"/>
      <c r="AM137" s="16">
        <f>AM131+AM132+AM133+AM134+AM135+AM136</f>
        <v>222</v>
      </c>
      <c r="AQ137" s="16">
        <f>AQ131+AQ132+AQ133+AQ134+AQ135+AQ136</f>
        <v>248</v>
      </c>
      <c r="AR137" s="16"/>
      <c r="AU137" s="16">
        <f>AU131+AU132+AU133+AU134+AU135+AU136</f>
        <v>35653</v>
      </c>
    </row>
    <row r="138" spans="2:47" x14ac:dyDescent="0.25">
      <c r="B138" s="5"/>
      <c r="G138" s="15"/>
      <c r="J138" s="15"/>
      <c r="K138" s="15"/>
      <c r="N138" s="15"/>
      <c r="O138" s="15"/>
      <c r="R138" s="15"/>
      <c r="S138" s="15"/>
      <c r="V138" s="15"/>
      <c r="W138" s="15"/>
      <c r="AA138" s="15"/>
      <c r="AE138" s="15"/>
      <c r="AI138" s="15"/>
      <c r="AM138" s="15"/>
      <c r="AQ138" s="15"/>
      <c r="AU138" s="15"/>
    </row>
    <row r="139" spans="2:47" x14ac:dyDescent="0.25">
      <c r="B139" s="23" t="s">
        <v>225</v>
      </c>
      <c r="C139" s="10" t="s">
        <v>57</v>
      </c>
      <c r="G139" s="15"/>
      <c r="J139" s="15"/>
      <c r="K139" s="15"/>
      <c r="N139" s="15"/>
      <c r="O139" s="15"/>
      <c r="R139" s="15"/>
      <c r="S139" s="15"/>
      <c r="V139" s="15"/>
      <c r="W139" s="15"/>
      <c r="AA139" s="15"/>
      <c r="AE139" s="15"/>
      <c r="AI139" s="15"/>
      <c r="AM139" s="15"/>
      <c r="AQ139" s="15"/>
      <c r="AU139" s="15"/>
    </row>
    <row r="140" spans="2:47" x14ac:dyDescent="0.25">
      <c r="B140" s="5" t="s">
        <v>226</v>
      </c>
      <c r="C140" s="10" t="s">
        <v>57</v>
      </c>
      <c r="G140" s="15"/>
      <c r="J140" s="34"/>
      <c r="K140" s="34">
        <v>713.79</v>
      </c>
      <c r="N140" s="34"/>
      <c r="O140" s="34">
        <v>713.79</v>
      </c>
      <c r="R140" s="34"/>
      <c r="S140" s="34">
        <v>286.14499999999998</v>
      </c>
      <c r="T140" s="15"/>
      <c r="V140" s="34"/>
      <c r="W140" s="34">
        <v>286.14499999999998</v>
      </c>
      <c r="AA140" s="34">
        <v>636</v>
      </c>
      <c r="AB140" s="15"/>
      <c r="AE140" s="34">
        <v>636</v>
      </c>
      <c r="AI140" s="34">
        <v>636</v>
      </c>
      <c r="AJ140" s="15"/>
      <c r="AM140" s="34">
        <v>636</v>
      </c>
      <c r="AQ140" s="34">
        <v>636</v>
      </c>
      <c r="AR140" s="15"/>
      <c r="AU140" s="34">
        <v>636</v>
      </c>
    </row>
    <row r="141" spans="2:47" x14ac:dyDescent="0.25">
      <c r="B141" s="5" t="s">
        <v>227</v>
      </c>
      <c r="C141" s="10" t="s">
        <v>57</v>
      </c>
      <c r="G141" s="15"/>
      <c r="J141" s="34"/>
      <c r="K141" s="34">
        <v>2739.9009999999998</v>
      </c>
      <c r="N141" s="34"/>
      <c r="O141" s="34">
        <v>3104.7979999999998</v>
      </c>
      <c r="R141" s="34"/>
      <c r="S141" s="34">
        <v>4416.6589999999997</v>
      </c>
      <c r="T141" s="15"/>
      <c r="V141" s="34"/>
      <c r="W141" s="34">
        <v>5054.6180000000004</v>
      </c>
      <c r="AA141" s="34">
        <v>51434</v>
      </c>
      <c r="AB141" s="15"/>
      <c r="AE141" s="34">
        <v>51434</v>
      </c>
      <c r="AI141" s="34">
        <v>52939</v>
      </c>
      <c r="AJ141" s="15"/>
      <c r="AM141" s="34">
        <v>54307</v>
      </c>
      <c r="AQ141" s="34">
        <v>56080</v>
      </c>
      <c r="AR141" s="15"/>
      <c r="AU141" s="34">
        <v>56422</v>
      </c>
    </row>
    <row r="142" spans="2:47" x14ac:dyDescent="0.25">
      <c r="B142" s="5" t="s">
        <v>205</v>
      </c>
      <c r="C142" s="10" t="s">
        <v>57</v>
      </c>
      <c r="G142" s="15"/>
      <c r="J142" s="34"/>
      <c r="K142" s="34">
        <v>0</v>
      </c>
      <c r="N142" s="34"/>
      <c r="O142" s="34">
        <v>0</v>
      </c>
      <c r="R142" s="34"/>
      <c r="S142" s="34">
        <v>0</v>
      </c>
      <c r="T142" s="15"/>
      <c r="V142" s="34"/>
      <c r="W142" s="34">
        <v>0</v>
      </c>
      <c r="AA142" s="34">
        <v>0</v>
      </c>
      <c r="AB142" s="15"/>
      <c r="AE142" s="34">
        <v>0</v>
      </c>
      <c r="AI142" s="34">
        <v>0</v>
      </c>
      <c r="AJ142" s="15"/>
      <c r="AM142" s="34">
        <v>0</v>
      </c>
      <c r="AQ142" s="34">
        <v>0</v>
      </c>
      <c r="AR142" s="15"/>
      <c r="AU142" s="34">
        <v>0</v>
      </c>
    </row>
    <row r="143" spans="2:47" s="40" customFormat="1" x14ac:dyDescent="0.25">
      <c r="B143" s="23" t="s">
        <v>228</v>
      </c>
      <c r="C143" s="10" t="s">
        <v>57</v>
      </c>
      <c r="G143" s="16"/>
      <c r="J143" s="16"/>
      <c r="K143" s="16">
        <f>K140+K141+K142</f>
        <v>3453.6909999999998</v>
      </c>
      <c r="N143" s="16"/>
      <c r="O143" s="16">
        <f>O140+O141+O142</f>
        <v>3818.5879999999997</v>
      </c>
      <c r="R143" s="16"/>
      <c r="S143" s="16">
        <f>S140+S141+S142</f>
        <v>4702.8040000000001</v>
      </c>
      <c r="T143" s="16"/>
      <c r="V143" s="16"/>
      <c r="W143" s="16">
        <f>W140+W141+W142</f>
        <v>5340.7630000000008</v>
      </c>
      <c r="AA143" s="16">
        <f>AA140+AA141+AA142</f>
        <v>52070</v>
      </c>
      <c r="AB143" s="16"/>
      <c r="AE143" s="16">
        <f>AE140+AE141+AE142</f>
        <v>52070</v>
      </c>
      <c r="AI143" s="16">
        <f>AI140+AI141+AI142</f>
        <v>53575</v>
      </c>
      <c r="AJ143" s="16"/>
      <c r="AM143" s="16">
        <f>AM140+AM141+AM142</f>
        <v>54943</v>
      </c>
      <c r="AQ143" s="16">
        <f>AQ140+AQ141+AQ142</f>
        <v>56716</v>
      </c>
      <c r="AR143" s="16"/>
      <c r="AU143" s="16">
        <f>AU140+AU141+AU142</f>
        <v>57058</v>
      </c>
    </row>
    <row r="144" spans="2:47" x14ac:dyDescent="0.25">
      <c r="B144" s="5"/>
      <c r="G144" s="15"/>
      <c r="J144" s="15"/>
      <c r="K144" s="15"/>
      <c r="N144" s="15"/>
      <c r="O144" s="15"/>
      <c r="R144" s="15"/>
      <c r="S144" s="15"/>
      <c r="V144" s="15"/>
      <c r="W144" s="15"/>
      <c r="AA144" s="15"/>
      <c r="AE144" s="15"/>
      <c r="AI144" s="15"/>
      <c r="AM144" s="15"/>
      <c r="AQ144" s="15"/>
      <c r="AU144" s="15"/>
    </row>
    <row r="145" spans="2:47" s="40" customFormat="1" x14ac:dyDescent="0.25">
      <c r="B145" s="23" t="s">
        <v>229</v>
      </c>
      <c r="C145" s="40" t="s">
        <v>57</v>
      </c>
      <c r="G145" s="16"/>
      <c r="J145" s="16"/>
      <c r="K145" s="16">
        <f>K128+K137+K143</f>
        <v>15535.420999999998</v>
      </c>
      <c r="N145" s="16"/>
      <c r="O145" s="16">
        <f>O128+O137+O143</f>
        <v>16948.707000000002</v>
      </c>
      <c r="R145" s="16"/>
      <c r="S145" s="16">
        <f>S128+S137+S143</f>
        <v>17170.940000000002</v>
      </c>
      <c r="T145" s="16"/>
      <c r="V145" s="16"/>
      <c r="W145" s="16">
        <f>W128+W137+W143</f>
        <v>20331.25</v>
      </c>
      <c r="AA145" s="16">
        <f>AA128+AA137+AA143</f>
        <v>58312</v>
      </c>
      <c r="AB145" s="16"/>
      <c r="AE145" s="16">
        <f>AE128+AE137+AE143</f>
        <v>58312</v>
      </c>
      <c r="AI145" s="16">
        <f>AI128+AI137+AI143</f>
        <v>61484</v>
      </c>
      <c r="AJ145" s="16"/>
      <c r="AM145" s="16">
        <f>AM128+AM137+AM143</f>
        <v>60075</v>
      </c>
      <c r="AQ145" s="16">
        <f>AQ128+AQ137+AQ143</f>
        <v>64419</v>
      </c>
      <c r="AR145" s="16"/>
      <c r="AU145" s="16">
        <f>AU128+AU137+AU143</f>
        <v>98815</v>
      </c>
    </row>
    <row r="146" spans="2:47" x14ac:dyDescent="0.25">
      <c r="B146" s="5"/>
      <c r="G146" s="15"/>
      <c r="J146" s="15"/>
      <c r="K146" s="15"/>
      <c r="N146" s="15"/>
      <c r="O146" s="15"/>
      <c r="R146" s="15"/>
      <c r="S146" s="15"/>
      <c r="V146" s="15"/>
      <c r="W146" s="15"/>
      <c r="AA146" s="15"/>
      <c r="AE146" s="15"/>
      <c r="AI146" s="15"/>
      <c r="AM146" s="15"/>
      <c r="AQ146" s="15"/>
      <c r="AU146" s="15"/>
    </row>
    <row r="147" spans="2:47" ht="14.4" x14ac:dyDescent="0.25">
      <c r="B147" s="9" t="s">
        <v>230</v>
      </c>
      <c r="C147" s="10" t="s">
        <v>57</v>
      </c>
      <c r="G147" s="15"/>
      <c r="J147" s="15"/>
      <c r="K147" s="15">
        <f>K114-K145</f>
        <v>1.0000000020227162E-3</v>
      </c>
      <c r="N147" s="15"/>
      <c r="O147" s="15">
        <f>O114-O145</f>
        <v>9.9999999656574801E-4</v>
      </c>
      <c r="R147" s="15"/>
      <c r="S147" s="15">
        <f>S114-S145</f>
        <v>-2.0000000004074536E-3</v>
      </c>
      <c r="T147" s="15"/>
      <c r="V147" s="15"/>
      <c r="W147" s="15">
        <f>W114-W145</f>
        <v>1.0000000002037268E-3</v>
      </c>
      <c r="AA147" s="15">
        <f>AA114-AA145</f>
        <v>-8</v>
      </c>
      <c r="AB147" s="15"/>
      <c r="AE147" s="15">
        <f>AE114-AE145</f>
        <v>0</v>
      </c>
      <c r="AI147" s="15">
        <f>AI114-AI145</f>
        <v>0</v>
      </c>
      <c r="AJ147" s="15"/>
      <c r="AM147" s="15">
        <f>AM114-AM145</f>
        <v>0</v>
      </c>
      <c r="AQ147" s="15">
        <f>AQ114-AQ145</f>
        <v>0</v>
      </c>
      <c r="AR147" s="15"/>
      <c r="AU147" s="15">
        <f>AU114-AU145</f>
        <v>0</v>
      </c>
    </row>
    <row r="150" spans="2:47" s="5" customFormat="1" x14ac:dyDescent="0.3">
      <c r="B150" s="178" t="s">
        <v>231</v>
      </c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</row>
    <row r="152" spans="2:47" x14ac:dyDescent="0.25">
      <c r="B152" s="23" t="s">
        <v>232</v>
      </c>
    </row>
    <row r="153" spans="2:47" x14ac:dyDescent="0.25">
      <c r="B153" s="5" t="s">
        <v>233</v>
      </c>
      <c r="C153" s="10" t="s">
        <v>57</v>
      </c>
      <c r="AI153" s="15">
        <v>1773.4570000000001</v>
      </c>
      <c r="AJ153" s="15"/>
      <c r="AK153" s="15"/>
      <c r="AL153" s="15"/>
      <c r="AM153" s="15">
        <v>4.9000000000000004</v>
      </c>
      <c r="AQ153" s="15">
        <v>3252.076</v>
      </c>
      <c r="AU153" s="10">
        <v>17.7</v>
      </c>
    </row>
    <row r="154" spans="2:47" x14ac:dyDescent="0.25">
      <c r="B154" s="5" t="s">
        <v>234</v>
      </c>
      <c r="C154" s="10" t="s">
        <v>57</v>
      </c>
      <c r="AI154" s="15">
        <v>319.14999999999998</v>
      </c>
      <c r="AJ154" s="15"/>
      <c r="AK154" s="15"/>
      <c r="AL154" s="15"/>
      <c r="AM154" s="15">
        <v>108.8</v>
      </c>
      <c r="AQ154" s="15">
        <v>544.56100000000004</v>
      </c>
      <c r="AU154" s="10">
        <v>166</v>
      </c>
    </row>
    <row r="155" spans="2:47" x14ac:dyDescent="0.25">
      <c r="B155" s="5" t="s">
        <v>72</v>
      </c>
      <c r="C155" s="10" t="s">
        <v>57</v>
      </c>
      <c r="AI155" s="15">
        <v>-6504.4790000000003</v>
      </c>
      <c r="AJ155" s="15"/>
      <c r="AK155" s="15"/>
      <c r="AL155" s="15"/>
      <c r="AM155" s="15">
        <v>140</v>
      </c>
      <c r="AQ155" s="15">
        <v>-5261.7719999999999</v>
      </c>
      <c r="AU155" s="10">
        <v>-120.3</v>
      </c>
    </row>
    <row r="156" spans="2:47" x14ac:dyDescent="0.25">
      <c r="B156" s="5" t="s">
        <v>74</v>
      </c>
      <c r="C156" s="10" t="s">
        <v>57</v>
      </c>
      <c r="AI156" s="15">
        <v>190.04</v>
      </c>
      <c r="AJ156" s="15"/>
      <c r="AK156" s="15"/>
      <c r="AL156" s="15"/>
      <c r="AM156" s="15">
        <v>-40.200000000000003</v>
      </c>
      <c r="AQ156" s="15">
        <v>-1579.5160000000001</v>
      </c>
      <c r="AU156" s="10">
        <v>-74</v>
      </c>
    </row>
    <row r="157" spans="2:47" x14ac:dyDescent="0.25">
      <c r="B157" s="5" t="s">
        <v>218</v>
      </c>
      <c r="C157" s="10" t="s">
        <v>57</v>
      </c>
      <c r="AI157" s="15">
        <v>7940.05</v>
      </c>
      <c r="AJ157" s="15"/>
      <c r="AK157" s="15"/>
      <c r="AL157" s="15"/>
      <c r="AM157" s="15">
        <v>122.1</v>
      </c>
      <c r="AQ157" s="15">
        <v>6093.5259999999998</v>
      </c>
      <c r="AU157" s="10">
        <v>165.9</v>
      </c>
    </row>
    <row r="158" spans="2:47" x14ac:dyDescent="0.25">
      <c r="B158" s="5" t="s">
        <v>77</v>
      </c>
      <c r="C158" s="10" t="s">
        <v>57</v>
      </c>
      <c r="AI158" s="15">
        <f>AI161+AI162</f>
        <v>0</v>
      </c>
      <c r="AJ158" s="15"/>
      <c r="AK158" s="15"/>
      <c r="AL158" s="15"/>
      <c r="AM158" s="15">
        <f>AM161+AM162</f>
        <v>11.100000000000001</v>
      </c>
      <c r="AQ158" s="15">
        <f>AQ161+AQ162+AQ159+AQ160</f>
        <v>1272.144</v>
      </c>
      <c r="AU158" s="10">
        <f>AU161+AU162</f>
        <v>-342.2</v>
      </c>
    </row>
    <row r="159" spans="2:47" x14ac:dyDescent="0.25">
      <c r="B159" s="107" t="s">
        <v>331</v>
      </c>
      <c r="C159" s="10" t="s">
        <v>57</v>
      </c>
      <c r="AI159" s="15">
        <v>-204.25200000000001</v>
      </c>
      <c r="AJ159" s="15"/>
      <c r="AK159" s="15"/>
      <c r="AL159" s="15"/>
      <c r="AM159" s="15">
        <v>0</v>
      </c>
      <c r="AQ159" s="15">
        <v>794.32600000000002</v>
      </c>
    </row>
    <row r="160" spans="2:47" x14ac:dyDescent="0.25">
      <c r="B160" s="107" t="s">
        <v>332</v>
      </c>
      <c r="C160" s="10" t="s">
        <v>57</v>
      </c>
      <c r="AI160" s="15">
        <v>-495.03199999999998</v>
      </c>
      <c r="AJ160" s="15"/>
      <c r="AK160" s="15"/>
      <c r="AL160" s="15"/>
      <c r="AM160" s="15">
        <v>0</v>
      </c>
      <c r="AQ160" s="15">
        <v>477.81799999999998</v>
      </c>
    </row>
    <row r="161" spans="2:47" ht="14.4" x14ac:dyDescent="0.25">
      <c r="B161" s="6" t="s">
        <v>271</v>
      </c>
      <c r="C161" s="10" t="s">
        <v>57</v>
      </c>
      <c r="AI161" s="15">
        <v>0</v>
      </c>
      <c r="AJ161" s="15"/>
      <c r="AK161" s="15"/>
      <c r="AL161" s="15"/>
      <c r="AM161" s="15">
        <v>-6.2</v>
      </c>
      <c r="AQ161" s="15">
        <v>0</v>
      </c>
      <c r="AU161" s="10">
        <v>-31</v>
      </c>
    </row>
    <row r="162" spans="2:47" ht="14.4" x14ac:dyDescent="0.25">
      <c r="B162" s="6" t="s">
        <v>284</v>
      </c>
      <c r="C162" s="10" t="s">
        <v>57</v>
      </c>
      <c r="AI162" s="15">
        <v>0</v>
      </c>
      <c r="AJ162" s="15"/>
      <c r="AK162" s="15"/>
      <c r="AL162" s="15"/>
      <c r="AM162" s="15">
        <v>17.3</v>
      </c>
      <c r="AQ162" s="15">
        <v>0</v>
      </c>
      <c r="AU162" s="10">
        <v>-311.2</v>
      </c>
    </row>
    <row r="163" spans="2:47" x14ac:dyDescent="0.25">
      <c r="B163" s="5" t="s">
        <v>220</v>
      </c>
      <c r="C163" s="10" t="s">
        <v>57</v>
      </c>
      <c r="AI163" s="15">
        <f>AI164+AI165</f>
        <v>0</v>
      </c>
      <c r="AJ163" s="15"/>
      <c r="AK163" s="15"/>
      <c r="AL163" s="15"/>
      <c r="AM163" s="15">
        <f>AM164+AM165</f>
        <v>4.5</v>
      </c>
      <c r="AQ163" s="15">
        <f>AQ164+AQ165</f>
        <v>0</v>
      </c>
      <c r="AU163" s="10">
        <f>AU164+AU165</f>
        <v>14.3</v>
      </c>
    </row>
    <row r="164" spans="2:47" ht="14.4" x14ac:dyDescent="0.25">
      <c r="B164" s="6" t="s">
        <v>223</v>
      </c>
      <c r="C164" s="10" t="s">
        <v>57</v>
      </c>
      <c r="AI164" s="15">
        <v>0</v>
      </c>
      <c r="AJ164" s="15"/>
      <c r="AK164" s="15"/>
      <c r="AL164" s="15"/>
      <c r="AM164" s="15">
        <v>6</v>
      </c>
      <c r="AQ164" s="15">
        <v>0</v>
      </c>
      <c r="AU164" s="10">
        <v>4.2</v>
      </c>
    </row>
    <row r="165" spans="2:47" ht="14.4" x14ac:dyDescent="0.25">
      <c r="B165" s="6" t="s">
        <v>316</v>
      </c>
      <c r="C165" s="10" t="s">
        <v>57</v>
      </c>
      <c r="AI165" s="15">
        <v>0</v>
      </c>
      <c r="AJ165" s="15"/>
      <c r="AK165" s="15"/>
      <c r="AL165" s="15"/>
      <c r="AM165" s="15">
        <v>-1.5</v>
      </c>
      <c r="AQ165" s="15">
        <v>0</v>
      </c>
      <c r="AU165" s="10">
        <v>10.1</v>
      </c>
    </row>
    <row r="166" spans="2:47" x14ac:dyDescent="0.25">
      <c r="B166" s="5" t="s">
        <v>235</v>
      </c>
      <c r="C166" s="10" t="s">
        <v>57</v>
      </c>
      <c r="AI166" s="15">
        <f t="shared" ref="AI166" si="174">AI167+AI168+AI169+AI170+AI171+AI172+AI173+AI174+AI175+AI176+AI177</f>
        <v>535.27199999999993</v>
      </c>
      <c r="AJ166" s="15"/>
      <c r="AK166" s="15"/>
      <c r="AL166" s="15"/>
      <c r="AM166" s="15">
        <f t="shared" ref="AM166" si="175">AM167+AM168+AM169+AM170+AM171+AM172+AM173+AM174+AM175+AM176+AM177</f>
        <v>-20.100000000000001</v>
      </c>
      <c r="AQ166" s="15">
        <f>AQ167+AQ168+AQ169+AQ170+AQ171+AQ172+AQ173+AQ174+AQ175+AQ176+AQ177</f>
        <v>-958</v>
      </c>
      <c r="AU166" s="10">
        <f>AU167+AU168+AU169+AU170+AU171+AU172+AU173+AU174+AU175+AU176</f>
        <v>70.2</v>
      </c>
    </row>
    <row r="167" spans="2:47" ht="14.4" x14ac:dyDescent="0.3">
      <c r="B167" s="101" t="s">
        <v>317</v>
      </c>
      <c r="C167" s="10" t="s">
        <v>57</v>
      </c>
      <c r="AI167" s="15">
        <v>0.4</v>
      </c>
      <c r="AJ167" s="15"/>
      <c r="AK167" s="15"/>
      <c r="AL167" s="15"/>
      <c r="AM167" s="15">
        <v>0.4</v>
      </c>
      <c r="AQ167" s="15">
        <v>0.21</v>
      </c>
      <c r="AU167" s="10">
        <v>0.6</v>
      </c>
    </row>
    <row r="168" spans="2:47" ht="14.4" x14ac:dyDescent="0.3">
      <c r="B168" s="101" t="s">
        <v>318</v>
      </c>
      <c r="C168" s="10" t="s">
        <v>57</v>
      </c>
      <c r="AI168" s="15">
        <v>-0.2</v>
      </c>
      <c r="AJ168" s="15"/>
      <c r="AK168" s="15"/>
      <c r="AL168" s="15"/>
      <c r="AM168" s="15">
        <v>-0.2</v>
      </c>
      <c r="AQ168" s="15">
        <v>0</v>
      </c>
      <c r="AU168" s="10">
        <v>-5.3</v>
      </c>
    </row>
    <row r="169" spans="2:47" ht="14.4" x14ac:dyDescent="0.3">
      <c r="B169" s="101" t="s">
        <v>319</v>
      </c>
      <c r="C169" s="10" t="s">
        <v>57</v>
      </c>
      <c r="AI169" s="15">
        <v>0</v>
      </c>
      <c r="AJ169" s="15"/>
      <c r="AK169" s="15"/>
      <c r="AL169" s="15"/>
      <c r="AM169" s="15">
        <v>0</v>
      </c>
      <c r="AQ169" s="15">
        <v>0</v>
      </c>
      <c r="AU169" s="10">
        <v>-0.1</v>
      </c>
    </row>
    <row r="170" spans="2:47" ht="14.4" x14ac:dyDescent="0.3">
      <c r="B170" s="101" t="s">
        <v>320</v>
      </c>
      <c r="C170" s="10" t="s">
        <v>57</v>
      </c>
      <c r="AI170" s="15">
        <v>-224.85400000000001</v>
      </c>
      <c r="AJ170" s="15"/>
      <c r="AK170" s="15"/>
      <c r="AL170" s="15"/>
      <c r="AM170" s="15">
        <v>-3.2</v>
      </c>
      <c r="AQ170" s="15">
        <v>-277.98899999999998</v>
      </c>
      <c r="AU170" s="10">
        <v>-4</v>
      </c>
    </row>
    <row r="171" spans="2:47" ht="14.4" x14ac:dyDescent="0.3">
      <c r="B171" s="101" t="s">
        <v>299</v>
      </c>
      <c r="C171" s="10" t="s">
        <v>57</v>
      </c>
      <c r="AI171" s="15">
        <v>0</v>
      </c>
      <c r="AJ171" s="15"/>
      <c r="AK171" s="15"/>
      <c r="AL171" s="15"/>
      <c r="AM171" s="15">
        <v>12.2</v>
      </c>
      <c r="AQ171" s="15">
        <v>0</v>
      </c>
      <c r="AU171" s="10">
        <v>6.9</v>
      </c>
    </row>
    <row r="172" spans="2:47" ht="14.4" x14ac:dyDescent="0.3">
      <c r="B172" s="101" t="s">
        <v>321</v>
      </c>
      <c r="C172" s="10" t="s">
        <v>57</v>
      </c>
      <c r="AI172" s="15">
        <v>0</v>
      </c>
      <c r="AJ172" s="15"/>
      <c r="AK172" s="15"/>
      <c r="AL172" s="15"/>
      <c r="AM172" s="15">
        <v>0</v>
      </c>
      <c r="AQ172" s="15">
        <v>0</v>
      </c>
      <c r="AU172" s="10">
        <v>78.900000000000006</v>
      </c>
    </row>
    <row r="173" spans="2:47" ht="14.4" x14ac:dyDescent="0.3">
      <c r="B173" s="101" t="s">
        <v>322</v>
      </c>
      <c r="C173" s="10" t="s">
        <v>57</v>
      </c>
      <c r="AI173" s="15">
        <v>0.2</v>
      </c>
      <c r="AJ173" s="15"/>
      <c r="AK173" s="15"/>
      <c r="AL173" s="15"/>
      <c r="AM173" s="15">
        <v>0.2</v>
      </c>
      <c r="AQ173" s="15">
        <v>0</v>
      </c>
      <c r="AU173" s="10">
        <v>2</v>
      </c>
    </row>
    <row r="174" spans="2:47" ht="14.4" x14ac:dyDescent="0.3">
      <c r="B174" s="101" t="s">
        <v>323</v>
      </c>
      <c r="C174" s="10" t="s">
        <v>57</v>
      </c>
      <c r="AI174" s="15">
        <v>0</v>
      </c>
      <c r="AJ174" s="15"/>
      <c r="AK174" s="15"/>
      <c r="AL174" s="15"/>
      <c r="AM174" s="15">
        <v>0</v>
      </c>
      <c r="AQ174" s="15">
        <v>0</v>
      </c>
      <c r="AU174" s="10">
        <v>0.5</v>
      </c>
    </row>
    <row r="175" spans="2:47" ht="14.4" x14ac:dyDescent="0.3">
      <c r="B175" s="101" t="s">
        <v>324</v>
      </c>
      <c r="C175" s="10" t="s">
        <v>57</v>
      </c>
      <c r="AI175" s="15">
        <v>0</v>
      </c>
      <c r="AJ175" s="15"/>
      <c r="AK175" s="15"/>
      <c r="AL175" s="15"/>
      <c r="AM175" s="15">
        <v>0</v>
      </c>
      <c r="AQ175" s="15">
        <v>0</v>
      </c>
      <c r="AU175" s="10">
        <v>-1.1000000000000001</v>
      </c>
    </row>
    <row r="176" spans="2:47" ht="14.4" x14ac:dyDescent="0.3">
      <c r="B176" s="101" t="s">
        <v>325</v>
      </c>
      <c r="C176" s="10" t="s">
        <v>57</v>
      </c>
      <c r="AI176" s="15">
        <v>-376.786</v>
      </c>
      <c r="AJ176" s="15"/>
      <c r="AK176" s="15"/>
      <c r="AL176" s="15"/>
      <c r="AM176" s="15">
        <v>-29.5</v>
      </c>
      <c r="AQ176" s="15">
        <v>-719.33500000000004</v>
      </c>
      <c r="AU176" s="10">
        <v>-8.1999999999999993</v>
      </c>
    </row>
    <row r="177" spans="2:47" ht="14.4" x14ac:dyDescent="0.3">
      <c r="B177" s="101" t="s">
        <v>235</v>
      </c>
      <c r="C177" s="10" t="s">
        <v>57</v>
      </c>
      <c r="AI177" s="15">
        <v>1136.5119999999999</v>
      </c>
      <c r="AJ177" s="15"/>
      <c r="AK177" s="15"/>
      <c r="AL177" s="15"/>
      <c r="AM177" s="15">
        <v>0</v>
      </c>
      <c r="AQ177" s="15">
        <v>39.113999999999997</v>
      </c>
    </row>
    <row r="178" spans="2:47" s="40" customFormat="1" x14ac:dyDescent="0.25">
      <c r="B178" s="23" t="s">
        <v>236</v>
      </c>
      <c r="C178" s="10" t="s">
        <v>57</v>
      </c>
      <c r="AI178" s="16">
        <f t="shared" ref="AI178" si="176">AI153+AI154+AI155+AI156+AI157+AI158+AI163+AI166</f>
        <v>4253.49</v>
      </c>
      <c r="AJ178" s="16"/>
      <c r="AK178" s="16"/>
      <c r="AL178" s="16"/>
      <c r="AM178" s="16">
        <f t="shared" ref="AM178" si="177">AM153+AM154+AM155+AM156+AM157+AM158+AM163+AM166</f>
        <v>331.1</v>
      </c>
      <c r="AQ178" s="16">
        <f>AQ153+AQ154+AQ155+AQ156+AQ157+AQ158+AQ163+AQ166</f>
        <v>3363.0190000000002</v>
      </c>
      <c r="AU178" s="40">
        <f>AU153+AU154+AU155+AU156+AU157+AU158+AU163+AU166</f>
        <v>-102.39999999999996</v>
      </c>
    </row>
    <row r="179" spans="2:47" x14ac:dyDescent="0.25">
      <c r="B179" s="5"/>
      <c r="AI179" s="15"/>
      <c r="AJ179" s="15"/>
      <c r="AK179" s="15"/>
      <c r="AL179" s="15"/>
      <c r="AM179" s="15"/>
      <c r="AQ179" s="15"/>
    </row>
    <row r="180" spans="2:47" x14ac:dyDescent="0.25">
      <c r="B180" s="23" t="s">
        <v>237</v>
      </c>
      <c r="C180" s="10" t="s">
        <v>57</v>
      </c>
      <c r="AI180" s="15"/>
      <c r="AJ180" s="15"/>
      <c r="AK180" s="15"/>
      <c r="AL180" s="15"/>
      <c r="AM180" s="15"/>
      <c r="AQ180" s="15"/>
    </row>
    <row r="181" spans="2:47" x14ac:dyDescent="0.25">
      <c r="B181" s="5" t="s">
        <v>238</v>
      </c>
      <c r="C181" s="10" t="s">
        <v>57</v>
      </c>
      <c r="AI181" s="15">
        <v>-3180.5050000000001</v>
      </c>
      <c r="AJ181" s="15"/>
      <c r="AK181" s="15"/>
      <c r="AL181" s="15"/>
      <c r="AM181" s="15">
        <v>-146</v>
      </c>
      <c r="AQ181" s="15">
        <v>-2377.2930000000001</v>
      </c>
      <c r="AU181" s="10">
        <v>-64</v>
      </c>
    </row>
    <row r="182" spans="2:47" ht="14.4" x14ac:dyDescent="0.25">
      <c r="B182" s="7" t="s">
        <v>24</v>
      </c>
      <c r="C182" s="10" t="s">
        <v>58</v>
      </c>
      <c r="AI182" s="15"/>
      <c r="AJ182" s="15"/>
      <c r="AK182" s="15"/>
      <c r="AL182" s="15"/>
      <c r="AM182" s="15"/>
      <c r="AQ182" s="15"/>
    </row>
    <row r="183" spans="2:47" x14ac:dyDescent="0.25">
      <c r="B183" s="5" t="s">
        <v>239</v>
      </c>
      <c r="C183" s="10" t="s">
        <v>57</v>
      </c>
      <c r="AI183" s="15">
        <v>0</v>
      </c>
      <c r="AJ183" s="15"/>
      <c r="AK183" s="15"/>
      <c r="AL183" s="15"/>
      <c r="AM183" s="15">
        <v>0</v>
      </c>
      <c r="AQ183" s="15">
        <v>0</v>
      </c>
      <c r="AU183" s="10">
        <v>0</v>
      </c>
    </row>
    <row r="184" spans="2:47" x14ac:dyDescent="0.25">
      <c r="B184" s="5" t="s">
        <v>240</v>
      </c>
      <c r="C184" s="10" t="s">
        <v>57</v>
      </c>
      <c r="AI184" s="15">
        <v>0.23699999999999999</v>
      </c>
      <c r="AJ184" s="15"/>
      <c r="AK184" s="15"/>
      <c r="AL184" s="15"/>
      <c r="AM184" s="15">
        <v>0.1</v>
      </c>
      <c r="AQ184" s="15">
        <v>2.93</v>
      </c>
      <c r="AU184" s="10">
        <v>0.3</v>
      </c>
    </row>
    <row r="185" spans="2:47" x14ac:dyDescent="0.25">
      <c r="B185" s="5" t="s">
        <v>241</v>
      </c>
      <c r="C185" s="10" t="s">
        <v>57</v>
      </c>
      <c r="AI185" s="15">
        <v>0</v>
      </c>
      <c r="AJ185" s="15"/>
      <c r="AK185" s="15"/>
      <c r="AL185" s="15"/>
      <c r="AM185" s="15">
        <v>0</v>
      </c>
      <c r="AQ185" s="15">
        <v>-19.099</v>
      </c>
      <c r="AU185" s="10">
        <v>0</v>
      </c>
    </row>
    <row r="186" spans="2:47" x14ac:dyDescent="0.25">
      <c r="B186" s="5" t="s">
        <v>242</v>
      </c>
      <c r="C186" s="10" t="s">
        <v>57</v>
      </c>
      <c r="AI186" s="15">
        <v>0</v>
      </c>
      <c r="AJ186" s="15"/>
      <c r="AK186" s="15"/>
      <c r="AL186" s="15"/>
      <c r="AM186" s="15">
        <v>0</v>
      </c>
      <c r="AQ186" s="15">
        <v>0</v>
      </c>
      <c r="AU186" s="10">
        <v>0</v>
      </c>
    </row>
    <row r="187" spans="2:47" x14ac:dyDescent="0.25">
      <c r="B187" s="5" t="s">
        <v>243</v>
      </c>
      <c r="C187" s="10" t="s">
        <v>57</v>
      </c>
      <c r="AI187" s="15">
        <f>AI189+AI190+AI191+AI188</f>
        <v>2.5160000000000018</v>
      </c>
      <c r="AJ187" s="15"/>
      <c r="AK187" s="15"/>
      <c r="AL187" s="15"/>
      <c r="AM187" s="15">
        <f>AM189+AM190+AM191+AM188</f>
        <v>0.19999999999998863</v>
      </c>
      <c r="AQ187" s="10">
        <f>AQ189+AQ190+AQ191</f>
        <v>-145</v>
      </c>
      <c r="AU187" s="10">
        <f>AU189+AU190+AU191</f>
        <v>-135.50000000000006</v>
      </c>
    </row>
    <row r="188" spans="2:47" x14ac:dyDescent="0.25">
      <c r="B188" s="107" t="s">
        <v>333</v>
      </c>
      <c r="C188" s="10" t="s">
        <v>57</v>
      </c>
      <c r="AI188" s="15">
        <v>-13.677</v>
      </c>
      <c r="AJ188" s="15"/>
      <c r="AK188" s="15"/>
      <c r="AL188" s="15"/>
      <c r="AM188" s="15">
        <v>0</v>
      </c>
    </row>
    <row r="189" spans="2:47" ht="14.4" x14ac:dyDescent="0.3">
      <c r="B189" s="101" t="s">
        <v>326</v>
      </c>
      <c r="C189" s="10" t="s">
        <v>57</v>
      </c>
      <c r="AI189" s="15">
        <v>0</v>
      </c>
      <c r="AJ189" s="15"/>
      <c r="AK189" s="15"/>
      <c r="AL189" s="15"/>
      <c r="AM189" s="15">
        <v>-145</v>
      </c>
      <c r="AQ189" s="15">
        <v>-145</v>
      </c>
      <c r="AU189" s="10">
        <v>-1296.4000000000001</v>
      </c>
    </row>
    <row r="190" spans="2:47" x14ac:dyDescent="0.25">
      <c r="B190" s="107" t="s">
        <v>327</v>
      </c>
      <c r="C190" s="10" t="s">
        <v>57</v>
      </c>
      <c r="AI190" s="15">
        <v>0</v>
      </c>
      <c r="AJ190" s="15"/>
      <c r="AK190" s="15"/>
      <c r="AL190" s="15"/>
      <c r="AM190" s="15">
        <v>145.19999999999999</v>
      </c>
      <c r="AQ190" s="15">
        <v>0</v>
      </c>
      <c r="AU190" s="10">
        <v>1164.7</v>
      </c>
    </row>
    <row r="191" spans="2:47" x14ac:dyDescent="0.25">
      <c r="B191" s="107" t="s">
        <v>328</v>
      </c>
      <c r="C191" s="10" t="s">
        <v>57</v>
      </c>
      <c r="AI191" s="15">
        <v>16.193000000000001</v>
      </c>
      <c r="AJ191" s="15"/>
      <c r="AK191" s="15"/>
      <c r="AL191" s="15"/>
      <c r="AM191" s="15">
        <v>0</v>
      </c>
      <c r="AQ191" s="15">
        <v>0</v>
      </c>
      <c r="AU191" s="10">
        <v>-3.8</v>
      </c>
    </row>
    <row r="192" spans="2:47" x14ac:dyDescent="0.25">
      <c r="B192" s="5" t="s">
        <v>244</v>
      </c>
      <c r="C192" s="10" t="s">
        <v>57</v>
      </c>
      <c r="AI192" s="15">
        <f>AI193</f>
        <v>226.214</v>
      </c>
      <c r="AJ192" s="15"/>
      <c r="AK192" s="15"/>
      <c r="AL192" s="15"/>
      <c r="AM192" s="15">
        <f>AM193</f>
        <v>2.6</v>
      </c>
      <c r="AQ192" s="15">
        <v>-42.749000000000002</v>
      </c>
      <c r="AU192" s="10">
        <f>AU193</f>
        <v>3.2</v>
      </c>
    </row>
    <row r="193" spans="2:47" ht="14.4" x14ac:dyDescent="0.3">
      <c r="B193" s="101" t="s">
        <v>308</v>
      </c>
      <c r="C193" s="10" t="s">
        <v>57</v>
      </c>
      <c r="AI193" s="15">
        <v>226.214</v>
      </c>
      <c r="AJ193" s="15"/>
      <c r="AK193" s="15"/>
      <c r="AL193" s="15"/>
      <c r="AM193" s="15">
        <v>2.6</v>
      </c>
      <c r="AQ193" s="15">
        <v>2.6</v>
      </c>
      <c r="AU193" s="10">
        <v>3.2</v>
      </c>
    </row>
    <row r="194" spans="2:47" s="40" customFormat="1" x14ac:dyDescent="0.25">
      <c r="B194" s="23" t="s">
        <v>245</v>
      </c>
      <c r="C194" s="10" t="s">
        <v>57</v>
      </c>
      <c r="AI194" s="16">
        <f>AI181+AI183+AI184+AI185+AI186+AI187+AI192</f>
        <v>-2951.538</v>
      </c>
      <c r="AJ194" s="16"/>
      <c r="AK194" s="16"/>
      <c r="AL194" s="16"/>
      <c r="AM194" s="16">
        <f>AM181+AM183+AM184+AM185+AM186+AM187+AM192</f>
        <v>-143.10000000000002</v>
      </c>
      <c r="AQ194" s="16">
        <f>AQ181+AQ183+AQ184+AQ185+AQ186+AQ187+AQ192</f>
        <v>-2581.2110000000002</v>
      </c>
      <c r="AU194" s="40">
        <f>AU181+AU183+AU184+AU185+AU186+AU187+AU192</f>
        <v>-196.00000000000006</v>
      </c>
    </row>
    <row r="195" spans="2:47" x14ac:dyDescent="0.25">
      <c r="B195" s="5"/>
      <c r="AI195" s="15"/>
      <c r="AJ195" s="15"/>
      <c r="AK195" s="15"/>
      <c r="AL195" s="15"/>
      <c r="AM195" s="15"/>
      <c r="AQ195" s="15"/>
    </row>
    <row r="196" spans="2:47" x14ac:dyDescent="0.25">
      <c r="B196" s="23" t="s">
        <v>246</v>
      </c>
      <c r="C196" s="10" t="s">
        <v>57</v>
      </c>
      <c r="AI196" s="15"/>
      <c r="AJ196" s="15"/>
      <c r="AK196" s="15"/>
      <c r="AL196" s="15"/>
      <c r="AM196" s="15"/>
      <c r="AQ196" s="15"/>
    </row>
    <row r="197" spans="2:47" x14ac:dyDescent="0.25">
      <c r="B197" s="5" t="s">
        <v>247</v>
      </c>
      <c r="C197" s="10" t="s">
        <v>57</v>
      </c>
      <c r="AI197" s="15">
        <v>904.09299999999996</v>
      </c>
      <c r="AJ197" s="15"/>
      <c r="AK197" s="15"/>
      <c r="AL197" s="15"/>
      <c r="AM197" s="15">
        <v>0</v>
      </c>
      <c r="AQ197" s="15">
        <v>1488.9670000000001</v>
      </c>
      <c r="AU197" s="10">
        <v>0</v>
      </c>
    </row>
    <row r="198" spans="2:47" x14ac:dyDescent="0.25">
      <c r="B198" s="5" t="s">
        <v>248</v>
      </c>
      <c r="C198" s="10" t="s">
        <v>57</v>
      </c>
      <c r="AI198" s="15">
        <v>-428.56099999999998</v>
      </c>
      <c r="AJ198" s="15"/>
      <c r="AK198" s="15"/>
      <c r="AL198" s="15"/>
      <c r="AM198" s="15">
        <v>0</v>
      </c>
      <c r="AQ198" s="15">
        <v>-630.15899999999999</v>
      </c>
      <c r="AU198" s="10">
        <v>0</v>
      </c>
    </row>
    <row r="199" spans="2:47" x14ac:dyDescent="0.25">
      <c r="B199" s="5" t="s">
        <v>249</v>
      </c>
      <c r="C199" s="10" t="s">
        <v>57</v>
      </c>
      <c r="AI199" s="15">
        <v>724.50599999999997</v>
      </c>
      <c r="AJ199" s="15"/>
      <c r="AK199" s="15"/>
      <c r="AL199" s="15"/>
      <c r="AM199" s="15">
        <v>-285</v>
      </c>
      <c r="AQ199" s="15">
        <v>-1465.6510000000001</v>
      </c>
      <c r="AR199" s="15"/>
      <c r="AS199" s="15"/>
      <c r="AT199" s="15"/>
      <c r="AU199" s="15">
        <v>0</v>
      </c>
    </row>
    <row r="200" spans="2:47" x14ac:dyDescent="0.25">
      <c r="B200" s="5" t="s">
        <v>250</v>
      </c>
      <c r="C200" s="10" t="s">
        <v>57</v>
      </c>
      <c r="AI200" s="15">
        <v>0</v>
      </c>
      <c r="AJ200" s="15"/>
      <c r="AK200" s="15"/>
      <c r="AL200" s="15"/>
      <c r="AM200" s="15">
        <v>0</v>
      </c>
      <c r="AQ200" s="15">
        <v>0</v>
      </c>
      <c r="AU200" s="10">
        <v>0</v>
      </c>
    </row>
    <row r="201" spans="2:47" x14ac:dyDescent="0.25">
      <c r="B201" s="5" t="s">
        <v>251</v>
      </c>
      <c r="C201" s="10" t="s">
        <v>57</v>
      </c>
      <c r="AI201" s="15">
        <v>0</v>
      </c>
      <c r="AJ201" s="15"/>
      <c r="AK201" s="15"/>
      <c r="AL201" s="15"/>
      <c r="AM201" s="15">
        <v>0</v>
      </c>
      <c r="AQ201" s="15">
        <v>0</v>
      </c>
      <c r="AU201" s="10">
        <v>0</v>
      </c>
    </row>
    <row r="202" spans="2:47" x14ac:dyDescent="0.25">
      <c r="B202" s="5" t="s">
        <v>252</v>
      </c>
      <c r="C202" s="10" t="s">
        <v>57</v>
      </c>
      <c r="AI202" s="15">
        <v>0</v>
      </c>
      <c r="AJ202" s="15"/>
      <c r="AK202" s="15"/>
      <c r="AL202" s="15"/>
      <c r="AM202" s="15">
        <v>0</v>
      </c>
      <c r="AQ202" s="15">
        <v>0</v>
      </c>
      <c r="AU202" s="10">
        <v>0</v>
      </c>
    </row>
    <row r="203" spans="2:47" x14ac:dyDescent="0.25">
      <c r="B203" s="5" t="s">
        <v>253</v>
      </c>
      <c r="C203" s="10" t="s">
        <v>57</v>
      </c>
      <c r="AI203" s="15">
        <f>AI204+AI205+AI206</f>
        <v>1176.2329999999999</v>
      </c>
      <c r="AJ203" s="15"/>
      <c r="AK203" s="15"/>
      <c r="AL203" s="15"/>
      <c r="AM203" s="15">
        <f>AM204+AM205</f>
        <v>-21.9</v>
      </c>
      <c r="AQ203" s="15">
        <f>AQ204+AQ205</f>
        <v>-21.9</v>
      </c>
      <c r="AU203" s="10">
        <f>AU204+AU205</f>
        <v>-23.5</v>
      </c>
    </row>
    <row r="204" spans="2:47" ht="14.4" x14ac:dyDescent="0.3">
      <c r="B204" s="101" t="s">
        <v>329</v>
      </c>
      <c r="C204" s="10" t="s">
        <v>57</v>
      </c>
      <c r="AI204" s="15">
        <v>0</v>
      </c>
      <c r="AJ204" s="15"/>
      <c r="AK204" s="15"/>
      <c r="AL204" s="15"/>
      <c r="AM204" s="15">
        <v>-12.2</v>
      </c>
      <c r="AQ204" s="15">
        <v>-12.2</v>
      </c>
      <c r="AU204" s="10">
        <v>-3.1</v>
      </c>
    </row>
    <row r="205" spans="2:47" ht="14.4" x14ac:dyDescent="0.3">
      <c r="B205" s="101" t="s">
        <v>330</v>
      </c>
      <c r="C205" s="10" t="s">
        <v>57</v>
      </c>
      <c r="AI205" s="15">
        <v>0</v>
      </c>
      <c r="AJ205" s="15"/>
      <c r="AK205" s="15"/>
      <c r="AL205" s="15"/>
      <c r="AM205" s="15">
        <v>-9.6999999999999993</v>
      </c>
      <c r="AQ205" s="15">
        <v>-9.6999999999999993</v>
      </c>
      <c r="AU205" s="10">
        <v>-20.399999999999999</v>
      </c>
    </row>
    <row r="206" spans="2:47" ht="14.4" x14ac:dyDescent="0.25">
      <c r="B206" s="6" t="s">
        <v>253</v>
      </c>
      <c r="C206" s="10" t="s">
        <v>57</v>
      </c>
      <c r="AI206" s="15">
        <v>1176.2329999999999</v>
      </c>
      <c r="AJ206" s="15"/>
      <c r="AK206" s="15"/>
      <c r="AL206" s="15"/>
      <c r="AM206" s="15"/>
      <c r="AQ206" s="15"/>
    </row>
    <row r="207" spans="2:47" s="40" customFormat="1" x14ac:dyDescent="0.25">
      <c r="B207" s="23" t="s">
        <v>254</v>
      </c>
      <c r="C207" s="10" t="s">
        <v>57</v>
      </c>
      <c r="AI207" s="16">
        <f>AI197+AI198+AI200+AI201+AI202+AI203+AI199</f>
        <v>2376.2709999999997</v>
      </c>
      <c r="AJ207" s="16"/>
      <c r="AK207" s="16"/>
      <c r="AL207" s="16"/>
      <c r="AM207" s="16">
        <f>AM197+AM198+AM200+AM201+AM202+AM203+AM199</f>
        <v>-306.89999999999998</v>
      </c>
      <c r="AQ207" s="16">
        <f>AQ197+AQ198+AQ200+AQ201+AQ202+AQ203+AQ199</f>
        <v>-628.74299999999994</v>
      </c>
      <c r="AU207" s="40">
        <f>AU197+AU198+AU199+AU200+AU201+AU202+AU203</f>
        <v>-23.5</v>
      </c>
    </row>
    <row r="208" spans="2:47" x14ac:dyDescent="0.25">
      <c r="B208" s="5"/>
      <c r="AI208" s="15"/>
      <c r="AJ208" s="15"/>
      <c r="AK208" s="15"/>
      <c r="AL208" s="15"/>
      <c r="AM208" s="15"/>
      <c r="AQ208" s="15"/>
    </row>
    <row r="209" spans="2:47" s="40" customFormat="1" x14ac:dyDescent="0.25">
      <c r="B209" s="23" t="s">
        <v>255</v>
      </c>
      <c r="C209" s="10" t="s">
        <v>57</v>
      </c>
      <c r="AI209" s="16">
        <f>AI178+AI194+AI207</f>
        <v>3678.2229999999995</v>
      </c>
      <c r="AJ209" s="16"/>
      <c r="AK209" s="16"/>
      <c r="AL209" s="16"/>
      <c r="AM209" s="16">
        <f>AM178+AM194+AM207</f>
        <v>-118.89999999999998</v>
      </c>
      <c r="AQ209" s="16">
        <f>AQ178+AQ194+AQ207</f>
        <v>153.06500000000005</v>
      </c>
      <c r="AU209" s="40">
        <f>AU178+AU194+AU207</f>
        <v>-321.90000000000003</v>
      </c>
    </row>
  </sheetData>
  <mergeCells count="5">
    <mergeCell ref="B11:BM11"/>
    <mergeCell ref="BN11:DY11"/>
    <mergeCell ref="B77:S77"/>
    <mergeCell ref="T77:AK77"/>
    <mergeCell ref="B150:S15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CE8A-4197-46FE-8AAE-6482928D293F}">
  <dimension ref="A1"/>
  <sheetViews>
    <sheetView workbookViewId="0">
      <selection activeCell="L22" sqref="L22"/>
    </sheetView>
  </sheetViews>
  <sheetFormatPr defaultRowHeight="14.4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1DC5-5937-4F66-ABBB-64C6C766A2A4}">
  <dimension ref="B1:R37"/>
  <sheetViews>
    <sheetView topLeftCell="A4" workbookViewId="0">
      <selection activeCell="I17" sqref="I17"/>
    </sheetView>
  </sheetViews>
  <sheetFormatPr defaultRowHeight="14.4" x14ac:dyDescent="0.3"/>
  <cols>
    <col min="2" max="2" width="24.5546875" bestFit="1" customWidth="1"/>
    <col min="3" max="3" width="16" bestFit="1" customWidth="1"/>
  </cols>
  <sheetData>
    <row r="1" spans="3:18" x14ac:dyDescent="0.3">
      <c r="C1" s="180" t="s">
        <v>410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3:18" s="128" customFormat="1" x14ac:dyDescent="0.3">
      <c r="C2" s="128" t="s">
        <v>409</v>
      </c>
      <c r="D2" s="128">
        <v>2021</v>
      </c>
      <c r="E2" s="128">
        <v>2022</v>
      </c>
      <c r="F2" s="128">
        <v>2023</v>
      </c>
      <c r="G2" s="128">
        <v>2024</v>
      </c>
      <c r="H2" s="128">
        <v>2025</v>
      </c>
      <c r="I2" s="128">
        <v>2026</v>
      </c>
      <c r="J2" s="128">
        <v>2027</v>
      </c>
      <c r="K2" s="128">
        <v>2028</v>
      </c>
      <c r="L2" s="128">
        <v>2029</v>
      </c>
      <c r="M2" s="128">
        <v>2030</v>
      </c>
      <c r="N2" s="128">
        <v>2031</v>
      </c>
      <c r="O2" s="128">
        <v>2032</v>
      </c>
      <c r="P2" s="128">
        <v>2033</v>
      </c>
      <c r="Q2" s="128">
        <v>2034</v>
      </c>
      <c r="R2" s="128">
        <v>2035</v>
      </c>
    </row>
    <row r="4" spans="3:18" x14ac:dyDescent="0.3">
      <c r="C4" s="128" t="s">
        <v>21</v>
      </c>
    </row>
    <row r="5" spans="3:18" x14ac:dyDescent="0.3">
      <c r="C5" s="128"/>
    </row>
    <row r="6" spans="3:18" x14ac:dyDescent="0.3">
      <c r="C6" s="128" t="s">
        <v>32</v>
      </c>
    </row>
    <row r="7" spans="3:18" x14ac:dyDescent="0.3">
      <c r="C7" s="128"/>
    </row>
    <row r="8" spans="3:18" x14ac:dyDescent="0.3">
      <c r="C8" s="128" t="s">
        <v>36</v>
      </c>
    </row>
    <row r="9" spans="3:18" x14ac:dyDescent="0.3">
      <c r="C9" s="128"/>
    </row>
    <row r="10" spans="3:18" x14ac:dyDescent="0.3">
      <c r="C10" s="128" t="s">
        <v>402</v>
      </c>
    </row>
    <row r="11" spans="3:18" x14ac:dyDescent="0.3">
      <c r="C11" s="128"/>
    </row>
    <row r="12" spans="3:18" x14ac:dyDescent="0.3">
      <c r="C12" s="128" t="s">
        <v>403</v>
      </c>
    </row>
    <row r="13" spans="3:18" x14ac:dyDescent="0.3">
      <c r="C13" s="128"/>
    </row>
    <row r="14" spans="3:18" x14ac:dyDescent="0.3">
      <c r="C14" s="128" t="s">
        <v>404</v>
      </c>
    </row>
    <row r="15" spans="3:18" x14ac:dyDescent="0.3">
      <c r="C15" s="128"/>
    </row>
    <row r="16" spans="3:18" x14ac:dyDescent="0.3">
      <c r="C16" s="128" t="s">
        <v>405</v>
      </c>
    </row>
    <row r="17" spans="2:18" x14ac:dyDescent="0.3">
      <c r="C17" s="128"/>
    </row>
    <row r="18" spans="2:18" x14ac:dyDescent="0.3">
      <c r="C18" s="128" t="s">
        <v>225</v>
      </c>
    </row>
    <row r="19" spans="2:18" x14ac:dyDescent="0.3">
      <c r="C19" s="128"/>
    </row>
    <row r="20" spans="2:18" x14ac:dyDescent="0.3">
      <c r="C20" s="128" t="s">
        <v>406</v>
      </c>
    </row>
    <row r="21" spans="2:18" x14ac:dyDescent="0.3">
      <c r="C21" s="128"/>
    </row>
    <row r="22" spans="2:18" s="128" customFormat="1" x14ac:dyDescent="0.3">
      <c r="B22" s="128" t="s">
        <v>407</v>
      </c>
      <c r="C22" s="128" t="s">
        <v>408</v>
      </c>
      <c r="D22" s="128">
        <f>'Adj Closing share price'!V253</f>
        <v>1672.9702811244977</v>
      </c>
      <c r="E22" s="128">
        <f>'Adj Closing share price'!W253</f>
        <v>2011.2641129032256</v>
      </c>
      <c r="F22" s="128">
        <f>'Adj Closing share price'!X253</f>
        <v>1578.3226907630512</v>
      </c>
      <c r="G22" s="128">
        <f>'Adj Closing share price'!Y253</f>
        <v>1547.8052845528455</v>
      </c>
      <c r="H22" s="128">
        <f>'Adj Closing share price'!Z253</f>
        <v>1909.9873493975886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</row>
    <row r="23" spans="2:18" s="128" customFormat="1" x14ac:dyDescent="0.3"/>
    <row r="25" spans="2:18" x14ac:dyDescent="0.3">
      <c r="C25" t="s">
        <v>411</v>
      </c>
    </row>
    <row r="28" spans="2:18" x14ac:dyDescent="0.3">
      <c r="C28" t="s">
        <v>412</v>
      </c>
    </row>
    <row r="31" spans="2:18" x14ac:dyDescent="0.3">
      <c r="C31" t="s">
        <v>413</v>
      </c>
    </row>
    <row r="34" spans="3:3" x14ac:dyDescent="0.3">
      <c r="C34" t="s">
        <v>414</v>
      </c>
    </row>
    <row r="37" spans="3:3" x14ac:dyDescent="0.3">
      <c r="C37" t="s">
        <v>415</v>
      </c>
    </row>
  </sheetData>
  <mergeCells count="1">
    <mergeCell ref="C1:R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296E4-BA86-4143-ADB2-4AE8BBB30FA1}">
  <dimension ref="B5:EC203"/>
  <sheetViews>
    <sheetView topLeftCell="A98" zoomScale="83" workbookViewId="0">
      <selection activeCell="DM15" sqref="DM15:DT16"/>
    </sheetView>
  </sheetViews>
  <sheetFormatPr defaultRowHeight="13.8" x14ac:dyDescent="0.25"/>
  <cols>
    <col min="1" max="1" width="1.77734375" style="10" customWidth="1"/>
    <col min="2" max="2" width="25.33203125" style="10" customWidth="1"/>
    <col min="3" max="3" width="9.88671875" style="10" bestFit="1" customWidth="1"/>
    <col min="4" max="4" width="6.5546875" style="10" customWidth="1"/>
    <col min="5" max="47" width="10.77734375" style="10" customWidth="1"/>
    <col min="48" max="96" width="10.77734375" style="10" bestFit="1" customWidth="1"/>
    <col min="97" max="124" width="11.5546875" style="10" bestFit="1" customWidth="1"/>
    <col min="125" max="16384" width="8.88671875" style="10"/>
  </cols>
  <sheetData>
    <row r="5" spans="2:133" x14ac:dyDescent="0.25">
      <c r="E5" s="71" t="s">
        <v>106</v>
      </c>
      <c r="F5" s="71" t="s">
        <v>107</v>
      </c>
      <c r="G5" s="71" t="s">
        <v>108</v>
      </c>
      <c r="H5" s="71" t="s">
        <v>109</v>
      </c>
      <c r="I5" s="71" t="s">
        <v>110</v>
      </c>
      <c r="J5" s="71" t="s">
        <v>111</v>
      </c>
      <c r="K5" s="71" t="s">
        <v>112</v>
      </c>
      <c r="L5" s="72" t="s">
        <v>1</v>
      </c>
      <c r="M5" s="71" t="s">
        <v>113</v>
      </c>
      <c r="N5" s="71" t="s">
        <v>114</v>
      </c>
      <c r="O5" s="71" t="s">
        <v>115</v>
      </c>
      <c r="P5" s="71" t="s">
        <v>116</v>
      </c>
      <c r="Q5" s="71" t="s">
        <v>117</v>
      </c>
      <c r="R5" s="71" t="s">
        <v>118</v>
      </c>
      <c r="S5" s="71" t="s">
        <v>119</v>
      </c>
      <c r="T5" s="72" t="s">
        <v>2</v>
      </c>
      <c r="U5" s="71" t="s">
        <v>103</v>
      </c>
      <c r="V5" s="71" t="s">
        <v>120</v>
      </c>
      <c r="W5" s="71" t="s">
        <v>121</v>
      </c>
      <c r="X5" s="71" t="s">
        <v>122</v>
      </c>
      <c r="Y5" s="71" t="s">
        <v>123</v>
      </c>
      <c r="Z5" s="71" t="s">
        <v>124</v>
      </c>
      <c r="AA5" s="71" t="s">
        <v>125</v>
      </c>
      <c r="AB5" s="72" t="s">
        <v>3</v>
      </c>
      <c r="AC5" s="71" t="s">
        <v>126</v>
      </c>
      <c r="AD5" s="71" t="s">
        <v>127</v>
      </c>
      <c r="AE5" s="71" t="s">
        <v>128</v>
      </c>
      <c r="AF5" s="71" t="s">
        <v>129</v>
      </c>
      <c r="AG5" s="71" t="s">
        <v>130</v>
      </c>
      <c r="AH5" s="71" t="s">
        <v>105</v>
      </c>
      <c r="AI5" s="71" t="s">
        <v>104</v>
      </c>
      <c r="AJ5" s="72" t="s">
        <v>4</v>
      </c>
      <c r="AK5" s="71" t="s">
        <v>89</v>
      </c>
      <c r="AL5" s="71" t="s">
        <v>90</v>
      </c>
      <c r="AM5" s="71" t="s">
        <v>91</v>
      </c>
      <c r="AN5" s="71" t="s">
        <v>92</v>
      </c>
      <c r="AO5" s="71" t="s">
        <v>93</v>
      </c>
      <c r="AP5" s="71" t="s">
        <v>94</v>
      </c>
      <c r="AQ5" s="71" t="s">
        <v>95</v>
      </c>
      <c r="AR5" s="72" t="s">
        <v>5</v>
      </c>
      <c r="AS5" s="71" t="s">
        <v>96</v>
      </c>
      <c r="AT5" s="71" t="s">
        <v>97</v>
      </c>
      <c r="AU5" s="71" t="s">
        <v>98</v>
      </c>
      <c r="AV5" s="71" t="s">
        <v>99</v>
      </c>
      <c r="AW5" s="71" t="s">
        <v>100</v>
      </c>
      <c r="AX5" s="73" t="s">
        <v>101</v>
      </c>
      <c r="AY5" s="73" t="s">
        <v>102</v>
      </c>
      <c r="AZ5" s="74" t="s">
        <v>6</v>
      </c>
      <c r="BA5" s="73" t="s">
        <v>131</v>
      </c>
      <c r="BB5" s="73" t="s">
        <v>132</v>
      </c>
      <c r="BC5" s="73" t="s">
        <v>133</v>
      </c>
      <c r="BD5" s="73" t="s">
        <v>134</v>
      </c>
      <c r="BE5" s="73" t="s">
        <v>135</v>
      </c>
      <c r="BF5" s="73" t="s">
        <v>136</v>
      </c>
      <c r="BG5" s="73" t="s">
        <v>137</v>
      </c>
      <c r="BH5" s="74" t="s">
        <v>7</v>
      </c>
      <c r="BI5" s="73" t="s">
        <v>138</v>
      </c>
      <c r="BJ5" s="73" t="s">
        <v>139</v>
      </c>
      <c r="BK5" s="73" t="s">
        <v>140</v>
      </c>
      <c r="BL5" s="73" t="s">
        <v>141</v>
      </c>
      <c r="BM5" s="73" t="s">
        <v>142</v>
      </c>
      <c r="BN5" s="73" t="s">
        <v>143</v>
      </c>
      <c r="BO5" s="73" t="s">
        <v>144</v>
      </c>
      <c r="BP5" s="74" t="s">
        <v>8</v>
      </c>
      <c r="BQ5" s="73" t="s">
        <v>145</v>
      </c>
      <c r="BR5" s="73" t="s">
        <v>146</v>
      </c>
      <c r="BS5" s="73" t="s">
        <v>147</v>
      </c>
      <c r="BT5" s="73" t="s">
        <v>148</v>
      </c>
      <c r="BU5" s="73" t="s">
        <v>149</v>
      </c>
      <c r="BV5" s="73" t="s">
        <v>150</v>
      </c>
      <c r="BW5" s="73" t="s">
        <v>151</v>
      </c>
      <c r="BX5" s="74" t="s">
        <v>9</v>
      </c>
      <c r="BY5" s="73" t="s">
        <v>152</v>
      </c>
      <c r="BZ5" s="73" t="s">
        <v>153</v>
      </c>
      <c r="CA5" s="73" t="s">
        <v>154</v>
      </c>
      <c r="CB5" s="73" t="s">
        <v>155</v>
      </c>
      <c r="CC5" s="73" t="s">
        <v>156</v>
      </c>
      <c r="CD5" s="73" t="s">
        <v>157</v>
      </c>
      <c r="CE5" s="73" t="s">
        <v>158</v>
      </c>
      <c r="CF5" s="74" t="s">
        <v>10</v>
      </c>
      <c r="CG5" s="73" t="s">
        <v>159</v>
      </c>
      <c r="CH5" s="73" t="s">
        <v>160</v>
      </c>
      <c r="CI5" s="73" t="s">
        <v>161</v>
      </c>
      <c r="CJ5" s="73" t="s">
        <v>162</v>
      </c>
      <c r="CK5" s="73" t="s">
        <v>163</v>
      </c>
      <c r="CL5" s="73" t="s">
        <v>164</v>
      </c>
      <c r="CM5" s="73" t="s">
        <v>165</v>
      </c>
      <c r="CN5" s="74" t="s">
        <v>11</v>
      </c>
      <c r="CO5" s="73" t="s">
        <v>166</v>
      </c>
      <c r="CP5" s="73" t="s">
        <v>167</v>
      </c>
      <c r="CQ5" s="73" t="s">
        <v>168</v>
      </c>
      <c r="CR5" s="73" t="s">
        <v>169</v>
      </c>
      <c r="CS5" s="73" t="s">
        <v>170</v>
      </c>
      <c r="CT5" s="73" t="s">
        <v>171</v>
      </c>
      <c r="CU5" s="73" t="s">
        <v>172</v>
      </c>
      <c r="CV5" s="74" t="s">
        <v>12</v>
      </c>
      <c r="CW5" s="73" t="s">
        <v>173</v>
      </c>
      <c r="CX5" s="73" t="s">
        <v>174</v>
      </c>
      <c r="CY5" s="73" t="s">
        <v>175</v>
      </c>
      <c r="CZ5" s="73" t="s">
        <v>176</v>
      </c>
      <c r="DA5" s="73" t="s">
        <v>177</v>
      </c>
      <c r="DB5" s="73" t="s">
        <v>178</v>
      </c>
      <c r="DC5" s="73" t="s">
        <v>179</v>
      </c>
      <c r="DD5" s="74" t="s">
        <v>13</v>
      </c>
      <c r="DE5" s="73" t="s">
        <v>180</v>
      </c>
      <c r="DF5" s="73" t="s">
        <v>181</v>
      </c>
      <c r="DG5" s="73" t="s">
        <v>182</v>
      </c>
      <c r="DH5" s="73" t="s">
        <v>183</v>
      </c>
      <c r="DI5" s="73" t="s">
        <v>184</v>
      </c>
      <c r="DJ5" s="73" t="s">
        <v>185</v>
      </c>
      <c r="DK5" s="73" t="s">
        <v>186</v>
      </c>
      <c r="DL5" s="74" t="s">
        <v>14</v>
      </c>
      <c r="DM5" s="73" t="s">
        <v>187</v>
      </c>
      <c r="DN5" s="73" t="s">
        <v>188</v>
      </c>
      <c r="DO5" s="73" t="s">
        <v>189</v>
      </c>
      <c r="DP5" s="73" t="s">
        <v>190</v>
      </c>
      <c r="DQ5" s="73" t="s">
        <v>191</v>
      </c>
      <c r="DR5" s="73" t="s">
        <v>192</v>
      </c>
      <c r="DS5" s="73" t="s">
        <v>193</v>
      </c>
      <c r="DT5" s="74" t="s">
        <v>15</v>
      </c>
    </row>
    <row r="6" spans="2:133" x14ac:dyDescent="0.25">
      <c r="E6" s="75">
        <v>44012</v>
      </c>
      <c r="F6" s="75">
        <v>44104</v>
      </c>
      <c r="G6" s="75">
        <v>44104</v>
      </c>
      <c r="H6" s="75">
        <v>44196</v>
      </c>
      <c r="I6" s="75">
        <v>44196</v>
      </c>
      <c r="J6" s="75">
        <v>44286</v>
      </c>
      <c r="K6" s="75">
        <v>44286</v>
      </c>
      <c r="L6" s="76">
        <v>44286</v>
      </c>
      <c r="M6" s="75">
        <v>44377</v>
      </c>
      <c r="N6" s="75">
        <v>44469</v>
      </c>
      <c r="O6" s="75">
        <v>44469</v>
      </c>
      <c r="P6" s="75">
        <v>44561</v>
      </c>
      <c r="Q6" s="75">
        <v>44561</v>
      </c>
      <c r="R6" s="75">
        <v>44651</v>
      </c>
      <c r="S6" s="75">
        <v>44651</v>
      </c>
      <c r="T6" s="76">
        <v>44651</v>
      </c>
      <c r="U6" s="75">
        <v>44742</v>
      </c>
      <c r="V6" s="75">
        <v>44834</v>
      </c>
      <c r="W6" s="75">
        <v>44834</v>
      </c>
      <c r="X6" s="75">
        <v>44926</v>
      </c>
      <c r="Y6" s="75">
        <v>44926</v>
      </c>
      <c r="Z6" s="75">
        <v>45016</v>
      </c>
      <c r="AA6" s="75">
        <v>45016</v>
      </c>
      <c r="AB6" s="76">
        <v>45016</v>
      </c>
      <c r="AC6" s="75">
        <v>45107</v>
      </c>
      <c r="AD6" s="75">
        <v>45199</v>
      </c>
      <c r="AE6" s="75">
        <v>45199</v>
      </c>
      <c r="AF6" s="75">
        <v>45291</v>
      </c>
      <c r="AG6" s="75">
        <v>45291</v>
      </c>
      <c r="AH6" s="75">
        <v>45382</v>
      </c>
      <c r="AI6" s="75">
        <v>45382</v>
      </c>
      <c r="AJ6" s="76">
        <v>45382</v>
      </c>
      <c r="AK6" s="75">
        <v>45473</v>
      </c>
      <c r="AL6" s="75">
        <v>45565</v>
      </c>
      <c r="AM6" s="75">
        <v>45565</v>
      </c>
      <c r="AN6" s="75">
        <v>45657</v>
      </c>
      <c r="AO6" s="75">
        <v>45657</v>
      </c>
      <c r="AP6" s="75">
        <v>45747</v>
      </c>
      <c r="AQ6" s="75">
        <v>45747</v>
      </c>
      <c r="AR6" s="76">
        <v>45747</v>
      </c>
      <c r="AS6" s="75">
        <v>45838</v>
      </c>
      <c r="AT6" s="75">
        <v>45930</v>
      </c>
      <c r="AU6" s="75">
        <v>45930</v>
      </c>
      <c r="AV6" s="75">
        <v>46022</v>
      </c>
      <c r="AW6" s="75">
        <v>46022</v>
      </c>
      <c r="AX6" s="77">
        <v>46112</v>
      </c>
      <c r="AY6" s="77">
        <v>46112</v>
      </c>
      <c r="AZ6" s="78">
        <v>46112</v>
      </c>
      <c r="BA6" s="77">
        <v>46203</v>
      </c>
      <c r="BB6" s="77">
        <v>46295</v>
      </c>
      <c r="BC6" s="77">
        <v>46295</v>
      </c>
      <c r="BD6" s="77">
        <v>46387</v>
      </c>
      <c r="BE6" s="77">
        <v>46387</v>
      </c>
      <c r="BF6" s="77">
        <v>46477</v>
      </c>
      <c r="BG6" s="77">
        <v>46477</v>
      </c>
      <c r="BH6" s="78">
        <v>46477</v>
      </c>
      <c r="BI6" s="77">
        <v>46568</v>
      </c>
      <c r="BJ6" s="77">
        <v>46660</v>
      </c>
      <c r="BK6" s="77">
        <v>46660</v>
      </c>
      <c r="BL6" s="77">
        <v>46752</v>
      </c>
      <c r="BM6" s="77">
        <v>46752</v>
      </c>
      <c r="BN6" s="77">
        <v>46843</v>
      </c>
      <c r="BO6" s="77">
        <v>46843</v>
      </c>
      <c r="BP6" s="78">
        <v>46843</v>
      </c>
      <c r="BQ6" s="77">
        <v>46934</v>
      </c>
      <c r="BR6" s="77">
        <v>47026</v>
      </c>
      <c r="BS6" s="77">
        <v>47026</v>
      </c>
      <c r="BT6" s="77">
        <v>47118</v>
      </c>
      <c r="BU6" s="77">
        <v>47118</v>
      </c>
      <c r="BV6" s="77">
        <v>47208</v>
      </c>
      <c r="BW6" s="77">
        <v>47208</v>
      </c>
      <c r="BX6" s="78">
        <v>47208</v>
      </c>
      <c r="BY6" s="77">
        <v>47299</v>
      </c>
      <c r="BZ6" s="77">
        <v>47391</v>
      </c>
      <c r="CA6" s="77">
        <v>47391</v>
      </c>
      <c r="CB6" s="77">
        <v>47483</v>
      </c>
      <c r="CC6" s="77">
        <v>47483</v>
      </c>
      <c r="CD6" s="77">
        <v>47573</v>
      </c>
      <c r="CE6" s="77">
        <v>47573</v>
      </c>
      <c r="CF6" s="78">
        <v>47573</v>
      </c>
      <c r="CG6" s="77">
        <v>47664</v>
      </c>
      <c r="CH6" s="77">
        <v>47756</v>
      </c>
      <c r="CI6" s="77">
        <v>47756</v>
      </c>
      <c r="CJ6" s="77">
        <v>47848</v>
      </c>
      <c r="CK6" s="77">
        <v>47848</v>
      </c>
      <c r="CL6" s="77">
        <v>47938</v>
      </c>
      <c r="CM6" s="77">
        <v>47938</v>
      </c>
      <c r="CN6" s="78">
        <v>47938</v>
      </c>
      <c r="CO6" s="77">
        <v>48029</v>
      </c>
      <c r="CP6" s="77">
        <v>48121</v>
      </c>
      <c r="CQ6" s="77">
        <v>48121</v>
      </c>
      <c r="CR6" s="77">
        <v>48213</v>
      </c>
      <c r="CS6" s="77">
        <v>48213</v>
      </c>
      <c r="CT6" s="77">
        <v>48304</v>
      </c>
      <c r="CU6" s="77">
        <v>48304</v>
      </c>
      <c r="CV6" s="78">
        <v>48304</v>
      </c>
      <c r="CW6" s="77">
        <v>48395</v>
      </c>
      <c r="CX6" s="77">
        <v>48487</v>
      </c>
      <c r="CY6" s="77">
        <v>48487</v>
      </c>
      <c r="CZ6" s="77">
        <v>48579</v>
      </c>
      <c r="DA6" s="77">
        <v>48579</v>
      </c>
      <c r="DB6" s="77">
        <v>48669</v>
      </c>
      <c r="DC6" s="77">
        <v>48669</v>
      </c>
      <c r="DD6" s="78">
        <v>48669</v>
      </c>
      <c r="DE6" s="77">
        <v>48760</v>
      </c>
      <c r="DF6" s="77">
        <v>48852</v>
      </c>
      <c r="DG6" s="77">
        <v>48852</v>
      </c>
      <c r="DH6" s="77">
        <v>48944</v>
      </c>
      <c r="DI6" s="77">
        <v>48944</v>
      </c>
      <c r="DJ6" s="77">
        <v>49034</v>
      </c>
      <c r="DK6" s="77">
        <v>49034</v>
      </c>
      <c r="DL6" s="78">
        <v>49034</v>
      </c>
      <c r="DM6" s="77">
        <v>49125</v>
      </c>
      <c r="DN6" s="77">
        <v>49217</v>
      </c>
      <c r="DO6" s="77">
        <v>49217</v>
      </c>
      <c r="DP6" s="77">
        <v>49309</v>
      </c>
      <c r="DQ6" s="77">
        <v>49309</v>
      </c>
      <c r="DR6" s="77">
        <v>49399</v>
      </c>
      <c r="DS6" s="77">
        <v>49399</v>
      </c>
      <c r="DT6" s="78">
        <v>49399</v>
      </c>
    </row>
    <row r="7" spans="2:133" x14ac:dyDescent="0.25">
      <c r="E7" s="71" t="s">
        <v>16</v>
      </c>
      <c r="F7" s="71" t="s">
        <v>16</v>
      </c>
      <c r="G7" s="71" t="s">
        <v>16</v>
      </c>
      <c r="H7" s="71" t="s">
        <v>16</v>
      </c>
      <c r="I7" s="71" t="s">
        <v>16</v>
      </c>
      <c r="J7" s="71" t="s">
        <v>16</v>
      </c>
      <c r="K7" s="71" t="s">
        <v>16</v>
      </c>
      <c r="L7" s="72" t="s">
        <v>16</v>
      </c>
      <c r="M7" s="71" t="s">
        <v>16</v>
      </c>
      <c r="N7" s="71" t="s">
        <v>16</v>
      </c>
      <c r="O7" s="71" t="s">
        <v>16</v>
      </c>
      <c r="P7" s="71" t="s">
        <v>16</v>
      </c>
      <c r="Q7" s="71" t="s">
        <v>16</v>
      </c>
      <c r="R7" s="71" t="s">
        <v>16</v>
      </c>
      <c r="S7" s="71" t="s">
        <v>16</v>
      </c>
      <c r="T7" s="72" t="s">
        <v>16</v>
      </c>
      <c r="U7" s="71" t="s">
        <v>16</v>
      </c>
      <c r="V7" s="71" t="s">
        <v>16</v>
      </c>
      <c r="W7" s="71" t="s">
        <v>16</v>
      </c>
      <c r="X7" s="71" t="s">
        <v>16</v>
      </c>
      <c r="Y7" s="71" t="s">
        <v>16</v>
      </c>
      <c r="Z7" s="71" t="s">
        <v>16</v>
      </c>
      <c r="AA7" s="71" t="s">
        <v>16</v>
      </c>
      <c r="AB7" s="72" t="s">
        <v>16</v>
      </c>
      <c r="AC7" s="71" t="s">
        <v>16</v>
      </c>
      <c r="AD7" s="71" t="s">
        <v>16</v>
      </c>
      <c r="AE7" s="71" t="s">
        <v>16</v>
      </c>
      <c r="AF7" s="71" t="s">
        <v>16</v>
      </c>
      <c r="AG7" s="71" t="s">
        <v>16</v>
      </c>
      <c r="AH7" s="71" t="s">
        <v>16</v>
      </c>
      <c r="AI7" s="71" t="s">
        <v>16</v>
      </c>
      <c r="AJ7" s="72" t="s">
        <v>16</v>
      </c>
      <c r="AK7" s="71" t="s">
        <v>16</v>
      </c>
      <c r="AL7" s="71" t="s">
        <v>16</v>
      </c>
      <c r="AM7" s="71" t="s">
        <v>16</v>
      </c>
      <c r="AN7" s="71" t="s">
        <v>16</v>
      </c>
      <c r="AO7" s="71" t="s">
        <v>16</v>
      </c>
      <c r="AP7" s="71" t="s">
        <v>16</v>
      </c>
      <c r="AQ7" s="71" t="s">
        <v>16</v>
      </c>
      <c r="AR7" s="72" t="s">
        <v>16</v>
      </c>
      <c r="AS7" s="71" t="s">
        <v>16</v>
      </c>
      <c r="AT7" s="71" t="s">
        <v>16</v>
      </c>
      <c r="AU7" s="71" t="s">
        <v>16</v>
      </c>
      <c r="AV7" s="71" t="s">
        <v>16</v>
      </c>
      <c r="AW7" s="71" t="s">
        <v>16</v>
      </c>
      <c r="AX7" s="73" t="s">
        <v>16</v>
      </c>
      <c r="AY7" s="73" t="s">
        <v>16</v>
      </c>
      <c r="AZ7" s="74" t="s">
        <v>16</v>
      </c>
      <c r="BA7" s="73" t="s">
        <v>16</v>
      </c>
      <c r="BB7" s="73" t="s">
        <v>16</v>
      </c>
      <c r="BC7" s="73" t="s">
        <v>16</v>
      </c>
      <c r="BD7" s="73" t="s">
        <v>16</v>
      </c>
      <c r="BE7" s="73" t="s">
        <v>16</v>
      </c>
      <c r="BF7" s="73" t="s">
        <v>16</v>
      </c>
      <c r="BG7" s="73" t="s">
        <v>16</v>
      </c>
      <c r="BH7" s="74" t="s">
        <v>16</v>
      </c>
      <c r="BI7" s="73" t="s">
        <v>16</v>
      </c>
      <c r="BJ7" s="73" t="s">
        <v>16</v>
      </c>
      <c r="BK7" s="73" t="s">
        <v>16</v>
      </c>
      <c r="BL7" s="73" t="s">
        <v>16</v>
      </c>
      <c r="BM7" s="73" t="s">
        <v>16</v>
      </c>
      <c r="BN7" s="73" t="s">
        <v>16</v>
      </c>
      <c r="BO7" s="73" t="s">
        <v>16</v>
      </c>
      <c r="BP7" s="74" t="s">
        <v>16</v>
      </c>
      <c r="BQ7" s="73" t="s">
        <v>16</v>
      </c>
      <c r="BR7" s="73" t="s">
        <v>16</v>
      </c>
      <c r="BS7" s="73" t="s">
        <v>16</v>
      </c>
      <c r="BT7" s="73" t="s">
        <v>16</v>
      </c>
      <c r="BU7" s="73" t="s">
        <v>16</v>
      </c>
      <c r="BV7" s="73" t="s">
        <v>16</v>
      </c>
      <c r="BW7" s="73" t="s">
        <v>16</v>
      </c>
      <c r="BX7" s="74" t="s">
        <v>16</v>
      </c>
      <c r="BY7" s="73" t="s">
        <v>16</v>
      </c>
      <c r="BZ7" s="73" t="s">
        <v>16</v>
      </c>
      <c r="CA7" s="73" t="s">
        <v>16</v>
      </c>
      <c r="CB7" s="73" t="s">
        <v>16</v>
      </c>
      <c r="CC7" s="73" t="s">
        <v>16</v>
      </c>
      <c r="CD7" s="73" t="s">
        <v>16</v>
      </c>
      <c r="CE7" s="73" t="s">
        <v>16</v>
      </c>
      <c r="CF7" s="74" t="s">
        <v>16</v>
      </c>
      <c r="CG7" s="73" t="s">
        <v>16</v>
      </c>
      <c r="CH7" s="73" t="s">
        <v>16</v>
      </c>
      <c r="CI7" s="73" t="s">
        <v>16</v>
      </c>
      <c r="CJ7" s="73" t="s">
        <v>16</v>
      </c>
      <c r="CK7" s="73" t="s">
        <v>16</v>
      </c>
      <c r="CL7" s="73" t="s">
        <v>16</v>
      </c>
      <c r="CM7" s="73" t="s">
        <v>16</v>
      </c>
      <c r="CN7" s="74" t="s">
        <v>16</v>
      </c>
      <c r="CO7" s="73" t="s">
        <v>16</v>
      </c>
      <c r="CP7" s="73" t="s">
        <v>16</v>
      </c>
      <c r="CQ7" s="73" t="s">
        <v>16</v>
      </c>
      <c r="CR7" s="73" t="s">
        <v>16</v>
      </c>
      <c r="CS7" s="73" t="s">
        <v>16</v>
      </c>
      <c r="CT7" s="73" t="s">
        <v>16</v>
      </c>
      <c r="CU7" s="73" t="s">
        <v>16</v>
      </c>
      <c r="CV7" s="74" t="s">
        <v>16</v>
      </c>
      <c r="CW7" s="73" t="s">
        <v>16</v>
      </c>
      <c r="CX7" s="73" t="s">
        <v>16</v>
      </c>
      <c r="CY7" s="73" t="s">
        <v>16</v>
      </c>
      <c r="CZ7" s="73" t="s">
        <v>16</v>
      </c>
      <c r="DA7" s="73" t="s">
        <v>16</v>
      </c>
      <c r="DB7" s="73" t="s">
        <v>16</v>
      </c>
      <c r="DC7" s="73" t="s">
        <v>16</v>
      </c>
      <c r="DD7" s="74" t="s">
        <v>16</v>
      </c>
      <c r="DE7" s="73" t="s">
        <v>16</v>
      </c>
      <c r="DF7" s="73" t="s">
        <v>16</v>
      </c>
      <c r="DG7" s="73" t="s">
        <v>16</v>
      </c>
      <c r="DH7" s="73" t="s">
        <v>16</v>
      </c>
      <c r="DI7" s="73" t="s">
        <v>16</v>
      </c>
      <c r="DJ7" s="73" t="s">
        <v>16</v>
      </c>
      <c r="DK7" s="73" t="s">
        <v>16</v>
      </c>
      <c r="DL7" s="74" t="s">
        <v>16</v>
      </c>
      <c r="DM7" s="73" t="s">
        <v>16</v>
      </c>
      <c r="DN7" s="73" t="s">
        <v>16</v>
      </c>
      <c r="DO7" s="73" t="s">
        <v>16</v>
      </c>
      <c r="DP7" s="73" t="s">
        <v>16</v>
      </c>
      <c r="DQ7" s="73" t="s">
        <v>16</v>
      </c>
      <c r="DR7" s="73" t="s">
        <v>16</v>
      </c>
      <c r="DS7" s="73" t="s">
        <v>16</v>
      </c>
      <c r="DT7" s="74" t="s">
        <v>16</v>
      </c>
    </row>
    <row r="9" spans="2:133" x14ac:dyDescent="0.25">
      <c r="B9" s="10" t="s">
        <v>18</v>
      </c>
      <c r="C9" s="10" t="s">
        <v>19</v>
      </c>
      <c r="G9" s="10">
        <v>365</v>
      </c>
      <c r="H9" s="10">
        <v>365</v>
      </c>
      <c r="I9" s="10">
        <v>365</v>
      </c>
      <c r="J9" s="10">
        <v>365</v>
      </c>
      <c r="K9" s="10">
        <v>365</v>
      </c>
      <c r="L9" s="10">
        <v>365</v>
      </c>
      <c r="M9" s="10">
        <v>365</v>
      </c>
      <c r="N9" s="10">
        <v>365</v>
      </c>
      <c r="O9" s="10">
        <v>365</v>
      </c>
      <c r="P9" s="10">
        <v>365</v>
      </c>
      <c r="Q9" s="10">
        <v>365</v>
      </c>
      <c r="R9" s="10">
        <v>365</v>
      </c>
      <c r="S9" s="10">
        <v>365</v>
      </c>
      <c r="T9" s="10">
        <v>365</v>
      </c>
      <c r="U9" s="10">
        <v>365</v>
      </c>
      <c r="V9" s="10">
        <v>365</v>
      </c>
      <c r="W9" s="10">
        <v>365</v>
      </c>
      <c r="X9" s="10">
        <v>365</v>
      </c>
      <c r="Y9" s="10">
        <v>365</v>
      </c>
      <c r="Z9" s="10">
        <v>365</v>
      </c>
      <c r="AA9" s="10">
        <v>365</v>
      </c>
      <c r="AB9" s="10">
        <v>365</v>
      </c>
      <c r="AC9" s="10">
        <v>336</v>
      </c>
      <c r="AD9" s="10">
        <v>336</v>
      </c>
      <c r="AE9" s="10">
        <v>336</v>
      </c>
      <c r="AF9" s="10">
        <v>336</v>
      </c>
      <c r="AG9" s="10">
        <v>336</v>
      </c>
      <c r="AH9" s="10">
        <v>336</v>
      </c>
      <c r="AI9" s="10">
        <v>336</v>
      </c>
      <c r="AJ9" s="10">
        <v>336</v>
      </c>
      <c r="AK9" s="10">
        <v>365</v>
      </c>
      <c r="AL9" s="10">
        <v>365</v>
      </c>
      <c r="AM9" s="10">
        <v>365</v>
      </c>
      <c r="AN9" s="10">
        <v>365</v>
      </c>
      <c r="AO9" s="10">
        <v>365</v>
      </c>
      <c r="AP9" s="10">
        <v>365</v>
      </c>
      <c r="AQ9" s="10">
        <v>365</v>
      </c>
      <c r="AR9" s="10">
        <v>365</v>
      </c>
      <c r="AS9" s="10">
        <v>365</v>
      </c>
      <c r="AT9" s="10">
        <v>365</v>
      </c>
      <c r="AU9" s="10">
        <v>365</v>
      </c>
      <c r="AV9" s="10">
        <v>365</v>
      </c>
      <c r="AW9" s="10">
        <v>365</v>
      </c>
      <c r="AX9" s="10">
        <v>365</v>
      </c>
      <c r="AY9" s="10">
        <v>365</v>
      </c>
      <c r="AZ9" s="10">
        <v>365</v>
      </c>
      <c r="BA9" s="10">
        <v>365</v>
      </c>
      <c r="BB9" s="10">
        <v>365</v>
      </c>
      <c r="BC9" s="10">
        <v>365</v>
      </c>
      <c r="BD9" s="10">
        <v>365</v>
      </c>
      <c r="BE9" s="10">
        <v>365</v>
      </c>
      <c r="BF9" s="10">
        <v>365</v>
      </c>
      <c r="BG9" s="10">
        <v>365</v>
      </c>
      <c r="BH9" s="10">
        <v>365</v>
      </c>
      <c r="BI9" s="10">
        <v>366</v>
      </c>
      <c r="BJ9" s="10">
        <v>366</v>
      </c>
      <c r="BK9" s="10">
        <v>366</v>
      </c>
      <c r="BL9" s="10">
        <v>366</v>
      </c>
      <c r="BM9" s="10">
        <v>366</v>
      </c>
      <c r="BN9" s="10">
        <v>366</v>
      </c>
      <c r="BO9" s="10">
        <v>366</v>
      </c>
      <c r="BP9" s="10">
        <v>366</v>
      </c>
      <c r="BQ9" s="10">
        <v>365</v>
      </c>
      <c r="BR9" s="10">
        <v>365</v>
      </c>
      <c r="BS9" s="10">
        <v>365</v>
      </c>
      <c r="BT9" s="10">
        <v>365</v>
      </c>
      <c r="BU9" s="10">
        <v>365</v>
      </c>
      <c r="BV9" s="10">
        <v>365</v>
      </c>
      <c r="BW9" s="10">
        <v>365</v>
      </c>
      <c r="BX9" s="10">
        <v>365</v>
      </c>
      <c r="BY9" s="10">
        <v>365</v>
      </c>
      <c r="BZ9" s="10">
        <v>365</v>
      </c>
      <c r="CA9" s="10">
        <v>365</v>
      </c>
      <c r="CB9" s="10">
        <v>365</v>
      </c>
      <c r="CC9" s="10">
        <v>365</v>
      </c>
      <c r="CD9" s="10">
        <v>365</v>
      </c>
      <c r="CE9" s="10">
        <v>365</v>
      </c>
      <c r="CF9" s="10">
        <v>365</v>
      </c>
      <c r="CG9" s="10">
        <v>365</v>
      </c>
      <c r="CH9" s="10">
        <v>365</v>
      </c>
      <c r="CI9" s="10">
        <v>365</v>
      </c>
      <c r="CJ9" s="10">
        <v>365</v>
      </c>
      <c r="CK9" s="10">
        <v>365</v>
      </c>
      <c r="CL9" s="10">
        <v>365</v>
      </c>
      <c r="CM9" s="10">
        <v>365</v>
      </c>
      <c r="CN9" s="10">
        <v>365</v>
      </c>
      <c r="CO9" s="10">
        <v>366</v>
      </c>
      <c r="CP9" s="10">
        <v>366</v>
      </c>
      <c r="CQ9" s="10">
        <v>366</v>
      </c>
      <c r="CR9" s="10">
        <v>366</v>
      </c>
      <c r="CS9" s="10">
        <v>366</v>
      </c>
      <c r="CT9" s="10">
        <v>366</v>
      </c>
      <c r="CU9" s="10">
        <v>366</v>
      </c>
      <c r="CV9" s="10">
        <v>366</v>
      </c>
      <c r="CW9" s="10">
        <v>365</v>
      </c>
      <c r="CX9" s="10">
        <v>365</v>
      </c>
      <c r="CY9" s="10">
        <v>365</v>
      </c>
      <c r="CZ9" s="10">
        <v>365</v>
      </c>
      <c r="DA9" s="10">
        <v>365</v>
      </c>
      <c r="DB9" s="10">
        <v>365</v>
      </c>
      <c r="DC9" s="10">
        <v>365</v>
      </c>
      <c r="DD9" s="10">
        <v>365</v>
      </c>
      <c r="DE9" s="10">
        <v>365</v>
      </c>
      <c r="DF9" s="10">
        <v>365</v>
      </c>
      <c r="DG9" s="10">
        <v>365</v>
      </c>
      <c r="DH9" s="10">
        <v>365</v>
      </c>
      <c r="DI9" s="10">
        <v>365</v>
      </c>
      <c r="DJ9" s="10">
        <v>365</v>
      </c>
      <c r="DK9" s="10">
        <v>365</v>
      </c>
      <c r="DL9" s="10">
        <v>365</v>
      </c>
      <c r="DM9" s="10">
        <v>365</v>
      </c>
      <c r="DN9" s="10">
        <v>365</v>
      </c>
      <c r="DO9" s="10">
        <v>365</v>
      </c>
      <c r="DP9" s="10">
        <v>365</v>
      </c>
      <c r="DQ9" s="10">
        <v>365</v>
      </c>
      <c r="DR9" s="10">
        <v>365</v>
      </c>
      <c r="DS9" s="10">
        <v>365</v>
      </c>
      <c r="DT9" s="10">
        <v>365</v>
      </c>
    </row>
    <row r="11" spans="2:133" ht="14.4" x14ac:dyDescent="0.3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/>
      <c r="EA11"/>
      <c r="EB11"/>
      <c r="EC11"/>
    </row>
    <row r="13" spans="2:133" s="40" customFormat="1" x14ac:dyDescent="0.25">
      <c r="B13" s="40" t="s">
        <v>21</v>
      </c>
      <c r="C13" s="40" t="s">
        <v>57</v>
      </c>
      <c r="E13" s="65">
        <v>15425.334999999999</v>
      </c>
      <c r="F13" s="16">
        <v>18828.95</v>
      </c>
      <c r="G13" s="16">
        <f>E13+F13</f>
        <v>34254.285000000003</v>
      </c>
      <c r="H13" s="16">
        <v>22727.207999999999</v>
      </c>
      <c r="I13" s="16">
        <f>E13+F13+H13</f>
        <v>56981.493000000002</v>
      </c>
      <c r="J13" s="16">
        <v>26869.455999999998</v>
      </c>
      <c r="K13" s="16">
        <f>H13+J13</f>
        <v>49596.663999999997</v>
      </c>
      <c r="L13" s="62">
        <f>E13+F13+H13+J13</f>
        <v>83850.948999999993</v>
      </c>
      <c r="M13" s="65">
        <v>23214.111000000001</v>
      </c>
      <c r="N13" s="16">
        <v>26940.404999999999</v>
      </c>
      <c r="O13" s="16">
        <f>M13+N13</f>
        <v>50154.516000000003</v>
      </c>
      <c r="P13" s="16">
        <v>26199.370999999999</v>
      </c>
      <c r="Q13" s="16">
        <f>M13+N13+P13</f>
        <v>76353.887000000002</v>
      </c>
      <c r="R13" s="16">
        <v>27612.412</v>
      </c>
      <c r="S13" s="16">
        <f>P13+R13</f>
        <v>53811.782999999996</v>
      </c>
      <c r="T13" s="62">
        <f>M13+N13+P13+R13</f>
        <v>103966.299</v>
      </c>
      <c r="U13" s="65">
        <v>28643.243999999999</v>
      </c>
      <c r="V13" s="16">
        <v>27762.125</v>
      </c>
      <c r="W13" s="16">
        <f>U13+V13</f>
        <v>56405.368999999999</v>
      </c>
      <c r="X13" s="16">
        <v>27440.182000000001</v>
      </c>
      <c r="Y13" s="16">
        <f>U13+V13+X13</f>
        <v>83845.551000000007</v>
      </c>
      <c r="Z13" s="16">
        <v>26389.802</v>
      </c>
      <c r="AA13" s="16">
        <f>X13+Z13</f>
        <v>53829.983999999997</v>
      </c>
      <c r="AB13" s="62">
        <f>U13+V13+X13+Z13</f>
        <v>110235.353</v>
      </c>
      <c r="AC13" s="65">
        <v>24688.638999999999</v>
      </c>
      <c r="AD13" s="16">
        <v>41189.489000000001</v>
      </c>
      <c r="AE13" s="16">
        <f>AC13+AD13</f>
        <v>65878.127999999997</v>
      </c>
      <c r="AF13" s="16">
        <v>33456.133000000002</v>
      </c>
      <c r="AG13" s="16">
        <f>AC13+AD13+AF13</f>
        <v>99334.260999999999</v>
      </c>
      <c r="AH13" s="16">
        <v>39376.031000000003</v>
      </c>
      <c r="AI13" s="16">
        <f>AF13+AH13</f>
        <v>72832.164000000004</v>
      </c>
      <c r="AJ13" s="62">
        <f>AC13+AD13+AF13+AH13</f>
        <v>138710.29200000002</v>
      </c>
      <c r="AK13" s="65">
        <v>42902.874000000003</v>
      </c>
      <c r="AL13" s="16">
        <v>48124.883000000002</v>
      </c>
      <c r="AM13" s="16">
        <f>AK13+AL13</f>
        <v>91027.757000000012</v>
      </c>
      <c r="AN13" s="16">
        <v>49882.154000000002</v>
      </c>
      <c r="AO13" s="16">
        <f>AK13+AL13+AN13</f>
        <v>140909.91100000002</v>
      </c>
      <c r="AP13" s="16">
        <v>54621.499000000003</v>
      </c>
      <c r="AQ13" s="16">
        <f>AN13+AP13</f>
        <v>104503.65300000001</v>
      </c>
      <c r="AR13" s="62">
        <f>AK13+AL13+AN13+AP13</f>
        <v>195531.41000000003</v>
      </c>
      <c r="AS13" s="65">
        <v>49243.478000000003</v>
      </c>
      <c r="AT13" s="16">
        <v>66474.293000000005</v>
      </c>
      <c r="AU13" s="16">
        <f>AS13+AT13</f>
        <v>115717.77100000001</v>
      </c>
      <c r="AV13" s="16">
        <v>63142.548000000003</v>
      </c>
      <c r="AW13" s="16">
        <f>AS13+AT13+AV13</f>
        <v>178860.31900000002</v>
      </c>
      <c r="AX13" s="47">
        <f>IFERROR(AV13*(1+AX14),"na")</f>
        <v>66299.675400000007</v>
      </c>
      <c r="AY13" s="16">
        <f>AV13+AX13</f>
        <v>129442.22340000002</v>
      </c>
      <c r="AZ13" s="16">
        <f>AS13+AT13+AV13+AX13</f>
        <v>245159.99440000003</v>
      </c>
      <c r="BA13" s="65">
        <f>IFERROR(AX13*(1+BA14),"na")</f>
        <v>69614.659170000014</v>
      </c>
      <c r="BB13" s="16">
        <f>IFERROR(BA13*(1+BB14),"na")</f>
        <v>73095.392128500011</v>
      </c>
      <c r="BC13" s="16">
        <f>BA13+BB13</f>
        <v>142710.05129850004</v>
      </c>
      <c r="BD13" s="47">
        <f>IFERROR(BB13*(1+BD14),"na")</f>
        <v>76750.161734925015</v>
      </c>
      <c r="BE13" s="16">
        <f>BA13+BB13+BD13</f>
        <v>219460.21303342504</v>
      </c>
      <c r="BF13" s="47">
        <f>IFERROR(BD13*(1+BF14),"na")</f>
        <v>80587.669821671268</v>
      </c>
      <c r="BG13" s="16">
        <f>BD13+BF13</f>
        <v>157337.83155659627</v>
      </c>
      <c r="BH13" s="62">
        <f>BA13+BB13+BD13+BF13</f>
        <v>300047.88285509631</v>
      </c>
      <c r="BI13" s="65">
        <f>IFERROR(BF13*(1+BI14),"na")</f>
        <v>84617.053312754841</v>
      </c>
      <c r="BJ13" s="16">
        <f>IFERROR(BI13*(1+BJ14),"na")</f>
        <v>88847.905978392591</v>
      </c>
      <c r="BK13" s="16">
        <f>BI13+BJ13</f>
        <v>173464.95929114742</v>
      </c>
      <c r="BL13" s="47">
        <f>IFERROR(BJ13*(1+BL14),"na")</f>
        <v>93290.301277312232</v>
      </c>
      <c r="BM13" s="16">
        <f>BI13+BJ13+BL13</f>
        <v>266755.26056845963</v>
      </c>
      <c r="BN13" s="47">
        <f>IFERROR(BL13*(1+BN14),"na")</f>
        <v>97954.816341177851</v>
      </c>
      <c r="BO13" s="16">
        <f>BL13+BN13</f>
        <v>191245.11761849007</v>
      </c>
      <c r="BP13" s="62">
        <f>BI13+BJ13+BL13+BN13</f>
        <v>364710.07690963749</v>
      </c>
      <c r="BQ13" s="65">
        <f>IFERROR(BN13*(1+BQ14),"na")</f>
        <v>102852.55715823674</v>
      </c>
      <c r="BR13" s="16">
        <f>IFERROR(BQ13*(1+BR14),"na")</f>
        <v>107995.18501614858</v>
      </c>
      <c r="BS13" s="16">
        <f>BQ13+BR13</f>
        <v>210847.74217438532</v>
      </c>
      <c r="BT13" s="47">
        <f>IFERROR(BR13*(1+BT14),"na")</f>
        <v>113394.94426695601</v>
      </c>
      <c r="BU13" s="16">
        <f>BQ13+BR13+BT13</f>
        <v>324242.6864413413</v>
      </c>
      <c r="BV13" s="47">
        <f>IFERROR(BT13*(1+BV14),"na")</f>
        <v>119064.69148030381</v>
      </c>
      <c r="BW13" s="16">
        <f>BT13+BV13</f>
        <v>232459.63574725983</v>
      </c>
      <c r="BX13" s="62">
        <f>BQ13+BR13+BT13+BV13</f>
        <v>443307.37792164512</v>
      </c>
      <c r="BY13" s="65">
        <f>IFERROR(BV13*(1+BY14),"na")</f>
        <v>125017.926054319</v>
      </c>
      <c r="BZ13" s="16">
        <f>IFERROR(BY13*(1+BZ14),"na")</f>
        <v>131268.82235703495</v>
      </c>
      <c r="CA13" s="16">
        <f>BY13+BZ13</f>
        <v>256286.74841135397</v>
      </c>
      <c r="CB13" s="47">
        <f>IFERROR(BZ13*(1+CB14),"na")</f>
        <v>137832.26347488671</v>
      </c>
      <c r="CC13" s="16">
        <f>BY13+BZ13+CB13</f>
        <v>394119.01188624068</v>
      </c>
      <c r="CD13" s="47">
        <f>IFERROR(CB13*(1+CD14),"na")</f>
        <v>144723.87664863106</v>
      </c>
      <c r="CE13" s="16">
        <f>CB13+CD13</f>
        <v>282556.14012351778</v>
      </c>
      <c r="CF13" s="62">
        <f>BY13+BZ13+CB13+CD13</f>
        <v>538842.88853487174</v>
      </c>
      <c r="CG13" s="65">
        <f>IFERROR(CD13*(1+CG14),"na")</f>
        <v>151960.07048106263</v>
      </c>
      <c r="CH13" s="16">
        <f>IFERROR(CG13*(1+CH14),"na")</f>
        <v>159558.07400511578</v>
      </c>
      <c r="CI13" s="16">
        <f>CG13+CH13</f>
        <v>311518.14448617841</v>
      </c>
      <c r="CJ13" s="47">
        <f>IFERROR(CH13*(1+CJ14),"na")</f>
        <v>167535.97770537157</v>
      </c>
      <c r="CK13" s="16">
        <f>CG13+CH13+CJ13</f>
        <v>479054.12219154998</v>
      </c>
      <c r="CL13" s="47">
        <f>IFERROR(CJ13*(1+CL14),"na")</f>
        <v>175912.77659064016</v>
      </c>
      <c r="CM13" s="16">
        <f>CJ13+CL13</f>
        <v>343448.75429601176</v>
      </c>
      <c r="CN13" s="62">
        <f>CG13+CH13+CJ13+CL13</f>
        <v>654966.89878219017</v>
      </c>
      <c r="CO13" s="65">
        <f>IFERROR(CL13*(1+CO14),"na")</f>
        <v>184708.41542017218</v>
      </c>
      <c r="CP13" s="16">
        <f>IFERROR(CO13*(1+CP14),"na")</f>
        <v>193943.8361911808</v>
      </c>
      <c r="CQ13" s="16">
        <f>CO13+CP13</f>
        <v>378652.25161135301</v>
      </c>
      <c r="CR13" s="47">
        <f>IFERROR(CP13*(1+CR14),"na")</f>
        <v>203641.02800073984</v>
      </c>
      <c r="CS13" s="16">
        <f>CO13+CP13+CR13</f>
        <v>582293.27961209288</v>
      </c>
      <c r="CT13" s="47">
        <f>IFERROR(CR13*(1+CT14),"na")</f>
        <v>213823.07940077683</v>
      </c>
      <c r="CU13" s="16">
        <f>CR13+CT13</f>
        <v>417464.10740151664</v>
      </c>
      <c r="CV13" s="62">
        <f>CO13+CP13+CR13+CT13</f>
        <v>796116.35901286965</v>
      </c>
      <c r="CW13" s="65">
        <f>IFERROR(CT13*(1+CW14),"na")</f>
        <v>224514.23337081567</v>
      </c>
      <c r="CX13" s="16">
        <f>IFERROR(CW13*(1+CX14),"na")</f>
        <v>235739.94503935645</v>
      </c>
      <c r="CY13" s="16">
        <f>CW13+CX13</f>
        <v>460254.17841017211</v>
      </c>
      <c r="CZ13" s="47">
        <f>IFERROR(CX13*(1+CZ14),"na")</f>
        <v>247526.94229132429</v>
      </c>
      <c r="DA13" s="16">
        <f>CW13+CX13+CZ13</f>
        <v>707781.12070149637</v>
      </c>
      <c r="DB13" s="47">
        <f>IFERROR(CZ13*(1+DB14),"na")</f>
        <v>259903.28940589051</v>
      </c>
      <c r="DC13" s="16">
        <f>CZ13+DB13</f>
        <v>507430.23169721477</v>
      </c>
      <c r="DD13" s="62">
        <f>CW13+CX13+CZ13+DB13</f>
        <v>967684.41010738688</v>
      </c>
      <c r="DE13" s="65">
        <f>IFERROR(DB13*(1+DE14),"na")</f>
        <v>272898.45387618506</v>
      </c>
      <c r="DF13" s="16">
        <f>IFERROR(DE13*(1+DF14),"na")</f>
        <v>286543.37656999432</v>
      </c>
      <c r="DG13" s="16">
        <f>DE13+DF13</f>
        <v>559441.83044617937</v>
      </c>
      <c r="DH13" s="47">
        <f>IFERROR(DF13*(1+DH14),"na")</f>
        <v>300870.54539849405</v>
      </c>
      <c r="DI13" s="16">
        <f>DE13+DF13+DH13</f>
        <v>860312.37584467349</v>
      </c>
      <c r="DJ13" s="47">
        <f>IFERROR(DH13*(1+DJ14),"na")</f>
        <v>315914.07266841875</v>
      </c>
      <c r="DK13" s="16">
        <f>DH13+DJ13</f>
        <v>616784.61806691275</v>
      </c>
      <c r="DL13" s="62">
        <f>DE13+DF13+DH13+DJ13</f>
        <v>1176226.4485130922</v>
      </c>
      <c r="DM13" s="65">
        <f>IFERROR(DJ13*(1+DM14),"na")</f>
        <v>331709.77630183968</v>
      </c>
      <c r="DN13" s="16">
        <f>IFERROR(DM13*(1+DN14),"na")</f>
        <v>348295.2651169317</v>
      </c>
      <c r="DO13" s="16">
        <f>DM13+DN13</f>
        <v>680005.04141877138</v>
      </c>
      <c r="DP13" s="47">
        <f>IFERROR(DN13*(1+DP14),"na")</f>
        <v>365710.02837277832</v>
      </c>
      <c r="DQ13" s="16">
        <f>DM13+DN13+DP13</f>
        <v>1045715.0697915497</v>
      </c>
      <c r="DR13" s="47">
        <f>IFERROR(DP13*(1+DR14),"na")</f>
        <v>383995.52979141724</v>
      </c>
      <c r="DS13" s="16">
        <f>DP13+DR13</f>
        <v>749705.55816419562</v>
      </c>
      <c r="DT13" s="62">
        <f>DM13+DN13+DP13+DR13</f>
        <v>1429710.5995829669</v>
      </c>
    </row>
    <row r="14" spans="2:133" ht="14.4" x14ac:dyDescent="0.3">
      <c r="B14" s="41" t="s">
        <v>194</v>
      </c>
      <c r="C14" s="41" t="s">
        <v>58</v>
      </c>
      <c r="D14" s="41"/>
      <c r="E14" s="69"/>
      <c r="F14" s="13">
        <f>IFERROR(F13/E13-1,"na")</f>
        <v>0.22065096155124042</v>
      </c>
      <c r="H14" s="13">
        <f>IFERROR(H13/F13-1,"na")</f>
        <v>0.20703533654292983</v>
      </c>
      <c r="J14" s="13">
        <f>IFERROR(J13/H13-1,"na")</f>
        <v>0.18225943107485976</v>
      </c>
      <c r="L14" s="50"/>
      <c r="M14" s="69">
        <f>IFERROR(M13/J13-1,"na")</f>
        <v>-0.13604090086527976</v>
      </c>
      <c r="N14" s="13">
        <f>IFERROR(N13/M13-1,"na")</f>
        <v>0.16051848808683644</v>
      </c>
      <c r="P14" s="13">
        <f>IFERROR(P13/N13-1,"na")</f>
        <v>-2.750641647740637E-2</v>
      </c>
      <c r="R14" s="13">
        <f>IFERROR(R13/P13-1,"na")</f>
        <v>5.3934157426909213E-2</v>
      </c>
      <c r="T14" s="50"/>
      <c r="U14" s="69">
        <f>IFERROR(U13/R13-1,"na")</f>
        <v>3.7332196839595211E-2</v>
      </c>
      <c r="V14" s="13">
        <f>IFERROR(V13/U13-1,"na")</f>
        <v>-3.0761843874946515E-2</v>
      </c>
      <c r="X14" s="13">
        <f>IFERROR(X13/V13-1,"na")</f>
        <v>-1.1596482617955206E-2</v>
      </c>
      <c r="Z14" s="13">
        <f>IFERROR(Z13/X13-1,"na")</f>
        <v>-3.8278900628282986E-2</v>
      </c>
      <c r="AB14" s="50"/>
      <c r="AC14" s="69">
        <f>IFERROR(AC13/Z13-1,"na")</f>
        <v>-6.4462893658694398E-2</v>
      </c>
      <c r="AD14" s="13">
        <f>IFERROR(AD13/AC13-1,"na")</f>
        <v>0.66835802491988328</v>
      </c>
      <c r="AF14" s="13">
        <f>IFERROR(AF13/AD13-1,"na")</f>
        <v>-0.18775071475152316</v>
      </c>
      <c r="AH14" s="13">
        <f>IFERROR(AH13/AF13-1,"na")</f>
        <v>0.17694507610906496</v>
      </c>
      <c r="AJ14" s="50"/>
      <c r="AK14" s="69">
        <f>IFERROR(AK13/AH13-1,"na")</f>
        <v>8.9568270606044553E-2</v>
      </c>
      <c r="AL14" s="13">
        <f>IFERROR(AL13/AK13-1,"na")</f>
        <v>0.1217169973274983</v>
      </c>
      <c r="AN14" s="13">
        <f>IFERROR(AN13/AL13-1,"na")</f>
        <v>3.6514810851592028E-2</v>
      </c>
      <c r="AP14" s="13">
        <f>IFERROR(AP13/AN13-1,"na")</f>
        <v>9.5010832932354905E-2</v>
      </c>
      <c r="AR14" s="50"/>
      <c r="AS14" s="69">
        <f>IFERROR(AS13/AP13-1,"na")</f>
        <v>-9.8459784122731597E-2</v>
      </c>
      <c r="AT14" s="13">
        <f>IFERROR(AT13/AS13-1,"na")</f>
        <v>0.34991060135922969</v>
      </c>
      <c r="AV14" s="13">
        <f>IFERROR(AV13/AT13-1,"na")</f>
        <v>-5.0120803842170991E-2</v>
      </c>
      <c r="AX14" s="44">
        <v>0.05</v>
      </c>
      <c r="BA14" s="87">
        <v>0.05</v>
      </c>
      <c r="BB14" s="44">
        <v>0.05</v>
      </c>
      <c r="BD14" s="44">
        <v>0.05</v>
      </c>
      <c r="BF14" s="44">
        <v>0.05</v>
      </c>
      <c r="BH14" s="50"/>
      <c r="BI14" s="87">
        <v>0.05</v>
      </c>
      <c r="BJ14" s="44">
        <v>0.05</v>
      </c>
      <c r="BL14" s="44">
        <v>0.05</v>
      </c>
      <c r="BN14" s="44">
        <v>0.05</v>
      </c>
      <c r="BP14" s="50"/>
      <c r="BQ14" s="87">
        <v>0.05</v>
      </c>
      <c r="BR14" s="44">
        <v>0.05</v>
      </c>
      <c r="BT14" s="44">
        <v>0.05</v>
      </c>
      <c r="BV14" s="44">
        <v>0.05</v>
      </c>
      <c r="BX14" s="50"/>
      <c r="BY14" s="87">
        <v>0.05</v>
      </c>
      <c r="BZ14" s="44">
        <v>0.05</v>
      </c>
      <c r="CB14" s="44">
        <v>0.05</v>
      </c>
      <c r="CD14" s="44">
        <v>0.05</v>
      </c>
      <c r="CF14" s="50"/>
      <c r="CG14" s="87">
        <v>0.05</v>
      </c>
      <c r="CH14" s="44">
        <v>0.05</v>
      </c>
      <c r="CJ14" s="44">
        <v>0.05</v>
      </c>
      <c r="CL14" s="44">
        <v>0.05</v>
      </c>
      <c r="CN14" s="50"/>
      <c r="CO14" s="87">
        <v>0.05</v>
      </c>
      <c r="CP14" s="44">
        <v>0.05</v>
      </c>
      <c r="CR14" s="44">
        <v>0.05</v>
      </c>
      <c r="CT14" s="44">
        <v>0.05</v>
      </c>
      <c r="CV14" s="50"/>
      <c r="CW14" s="87">
        <v>0.05</v>
      </c>
      <c r="CX14" s="44">
        <v>0.05</v>
      </c>
      <c r="CZ14" s="44">
        <v>0.05</v>
      </c>
      <c r="DB14" s="44">
        <v>0.05</v>
      </c>
      <c r="DD14" s="50"/>
      <c r="DE14" s="87">
        <v>0.05</v>
      </c>
      <c r="DF14" s="44">
        <v>0.05</v>
      </c>
      <c r="DH14" s="44">
        <v>0.05</v>
      </c>
      <c r="DJ14" s="44">
        <v>0.05</v>
      </c>
      <c r="DL14" s="50"/>
      <c r="DM14" s="87">
        <v>0.05</v>
      </c>
      <c r="DN14" s="44">
        <v>0.05</v>
      </c>
      <c r="DP14" s="44">
        <v>0.05</v>
      </c>
      <c r="DR14" s="44">
        <v>0.05</v>
      </c>
      <c r="DT14" s="50"/>
    </row>
    <row r="15" spans="2:133" ht="14.4" x14ac:dyDescent="0.3">
      <c r="B15" s="41" t="s">
        <v>195</v>
      </c>
      <c r="C15" s="41"/>
      <c r="D15" s="41"/>
      <c r="E15" s="49"/>
      <c r="L15" s="50"/>
      <c r="M15" s="49"/>
      <c r="O15" s="13">
        <f>IFERROR(O13/K13-1,"na")</f>
        <v>1.1247772632449804E-2</v>
      </c>
      <c r="Q15" s="13">
        <f>IFERROR(Q13/I13-1,"na")</f>
        <v>0.33997694654999644</v>
      </c>
      <c r="S15" s="13">
        <f>IFERROR(S13/O13-1,"na")</f>
        <v>7.2919993884498657E-2</v>
      </c>
      <c r="T15" s="50"/>
      <c r="U15" s="49"/>
      <c r="W15" s="13">
        <f>IFERROR(W13/S13-1,"na")</f>
        <v>4.8197362276585443E-2</v>
      </c>
      <c r="Y15" s="13">
        <f>IFERROR(Y13/Q13-1,"na")</f>
        <v>9.8117650513326327E-2</v>
      </c>
      <c r="AA15" s="13">
        <f>IFERROR(AA13/W13-1,"na")</f>
        <v>-4.5658508146626975E-2</v>
      </c>
      <c r="AB15" s="50"/>
      <c r="AC15" s="49"/>
      <c r="AE15" s="13">
        <f>IFERROR(AE13/AA13-1,"na")</f>
        <v>0.22381845775766895</v>
      </c>
      <c r="AG15" s="13">
        <f>IFERROR(AG13/Y13-1,"na")</f>
        <v>0.1847290621299631</v>
      </c>
      <c r="AI15" s="13">
        <f>IFERROR(AI13/AE13-1,"na")</f>
        <v>0.10555910149723746</v>
      </c>
      <c r="AJ15" s="50"/>
      <c r="AK15" s="49"/>
      <c r="AM15" s="13">
        <f>IFERROR(AM13/AI13-1,"na")</f>
        <v>0.24982908650084878</v>
      </c>
      <c r="AO15" s="13">
        <f>IFERROR(AO13/AG13-1,"na")</f>
        <v>0.41854290333926203</v>
      </c>
      <c r="AQ15" s="13">
        <f>IFERROR(AQ13/AM13-1,"na")</f>
        <v>0.14804161328505527</v>
      </c>
      <c r="AR15" s="50"/>
      <c r="AS15" s="49"/>
      <c r="AU15" s="13">
        <f>IFERROR(AU13/AQ13-1,"na")</f>
        <v>0.10730838279882904</v>
      </c>
      <c r="AW15" s="13">
        <f>IFERROR(AW13/AO13-1,"na")</f>
        <v>0.26932390866388367</v>
      </c>
      <c r="AY15" s="13">
        <f>IFERROR(AY13/AU13-1,"na")</f>
        <v>0.11860280647818566</v>
      </c>
      <c r="AZ15" s="50"/>
      <c r="BA15" s="49"/>
      <c r="BC15" s="13">
        <f>IFERROR(BC13/AY13-1,"na")</f>
        <v>0.10250000000000026</v>
      </c>
      <c r="BE15" s="13">
        <f>IFERROR(BE13/AW13-1,"na")</f>
        <v>0.22699218172268276</v>
      </c>
      <c r="BG15" s="13">
        <f>IFERROR(BG13/BC13-1,"na")</f>
        <v>0.10249999999999981</v>
      </c>
      <c r="BH15" s="50"/>
      <c r="BI15" s="49"/>
      <c r="BK15" s="13">
        <f>IFERROR(BK13/BG13-1,"na")</f>
        <v>0.10250000000000026</v>
      </c>
      <c r="BM15" s="13">
        <f>IFERROR(BM13/BE13-1,"na")</f>
        <v>0.21550625000000023</v>
      </c>
      <c r="BO15" s="13">
        <f>IFERROR(BO13/BK13-1,"na")</f>
        <v>0.10250000000000026</v>
      </c>
      <c r="BP15" s="50"/>
      <c r="BQ15" s="49"/>
      <c r="BS15" s="13">
        <f>IFERROR(BS13/BO13-1,"na")</f>
        <v>0.10250000000000004</v>
      </c>
      <c r="BU15" s="13">
        <f>IFERROR(BU13/BM13-1,"na")</f>
        <v>0.21550625000000023</v>
      </c>
      <c r="BW15" s="13">
        <f>IFERROR(BW13/BS13-1,"na")</f>
        <v>0.10250000000000004</v>
      </c>
      <c r="BX15" s="50"/>
      <c r="BY15" s="49"/>
      <c r="CA15" s="13">
        <f>IFERROR(CA13/BW13-1,"na")</f>
        <v>0.10250000000000004</v>
      </c>
      <c r="CC15" s="13">
        <f>IFERROR(CC13/BU13-1,"na")</f>
        <v>0.21550625000000023</v>
      </c>
      <c r="CE15" s="13">
        <f>IFERROR(CE13/CA13-1,"na")</f>
        <v>0.10250000000000004</v>
      </c>
      <c r="CF15" s="50"/>
      <c r="CG15" s="49"/>
      <c r="CI15" s="13">
        <f>IFERROR(CI13/CE13-1,"na")</f>
        <v>0.10250000000000026</v>
      </c>
      <c r="CK15" s="13">
        <f>IFERROR(CK13/CC13-1,"na")</f>
        <v>0.21550625000000045</v>
      </c>
      <c r="CM15" s="13">
        <f>IFERROR(CM13/CI13-1,"na")</f>
        <v>0.10250000000000026</v>
      </c>
      <c r="CN15" s="50"/>
      <c r="CO15" s="49"/>
      <c r="CQ15" s="13">
        <f>IFERROR(CQ13/CM13-1,"na")</f>
        <v>0.10250000000000026</v>
      </c>
      <c r="CS15" s="13">
        <f>IFERROR(CS13/CK13-1,"na")</f>
        <v>0.21550625000000045</v>
      </c>
      <c r="CU15" s="13">
        <f>IFERROR(CU13/CQ13-1,"na")</f>
        <v>0.10249999999999981</v>
      </c>
      <c r="CV15" s="50"/>
      <c r="CW15" s="49"/>
      <c r="CY15" s="13">
        <f>IFERROR(CY13/CU13-1,"na")</f>
        <v>0.10250000000000004</v>
      </c>
      <c r="DA15" s="13">
        <f>IFERROR(DA13/CS13-1,"na")</f>
        <v>0.21550624999999979</v>
      </c>
      <c r="DC15" s="13">
        <f>IFERROR(DC13/CY13-1,"na")</f>
        <v>0.10250000000000004</v>
      </c>
      <c r="DD15" s="50"/>
      <c r="DE15" s="49"/>
      <c r="DG15" s="13">
        <f>IFERROR(DG13/DC13-1,"na")</f>
        <v>0.10250000000000026</v>
      </c>
      <c r="DI15" s="13">
        <f>IFERROR(DI13/DA13-1,"na")</f>
        <v>0.21550625000000045</v>
      </c>
      <c r="DK15" s="13">
        <f>IFERROR(DK13/DG13-1,"na")</f>
        <v>0.10250000000000004</v>
      </c>
      <c r="DL15" s="50"/>
      <c r="DM15" s="49"/>
      <c r="DO15" s="13">
        <f>IFERROR(DO13/DK13-1,"na")</f>
        <v>0.10250000000000004</v>
      </c>
      <c r="DQ15" s="13">
        <f>IFERROR(DQ13/DI13-1,"na")</f>
        <v>0.21550625000000001</v>
      </c>
      <c r="DS15" s="13">
        <f>IFERROR(DS13/DO13-1,"na")</f>
        <v>0.10250000000000026</v>
      </c>
      <c r="DT15" s="50"/>
    </row>
    <row r="16" spans="2:133" ht="14.4" x14ac:dyDescent="0.3">
      <c r="B16" s="41" t="s">
        <v>196</v>
      </c>
      <c r="C16" s="41"/>
      <c r="D16" s="41"/>
      <c r="E16" s="49"/>
      <c r="L16" s="50"/>
      <c r="M16" s="49"/>
      <c r="T16" s="64">
        <f>IFERROR(T13/L13-1,"na")</f>
        <v>0.23989412451372494</v>
      </c>
      <c r="U16" s="49"/>
      <c r="AB16" s="64">
        <f>IFERROR(AB13/T13-1,"na")</f>
        <v>6.0298905128862934E-2</v>
      </c>
      <c r="AC16" s="49"/>
      <c r="AJ16" s="64">
        <f>IFERROR(AJ13/AB13-1,"na")</f>
        <v>0.25831040791423798</v>
      </c>
      <c r="AK16" s="49"/>
      <c r="AR16" s="64">
        <f>IFERROR(AR13/AJ13-1,"na")</f>
        <v>0.40963880315384249</v>
      </c>
      <c r="AS16" s="49"/>
      <c r="AZ16" s="64">
        <f>IFERROR(AZ13/AR13-1,"na")</f>
        <v>0.2538138726662893</v>
      </c>
      <c r="BA16" s="49"/>
      <c r="BH16" s="64">
        <f>IFERROR(BH13/AZ13-1,"na")</f>
        <v>0.22388599163345502</v>
      </c>
      <c r="BI16" s="49"/>
      <c r="BP16" s="64">
        <f>IFERROR(BP13/BH13-1,"na")</f>
        <v>0.21550625000000023</v>
      </c>
      <c r="BQ16" s="49"/>
      <c r="BX16" s="64">
        <f>IFERROR(BX13/BP13-1,"na")</f>
        <v>0.21550625000000023</v>
      </c>
      <c r="BY16" s="49"/>
      <c r="CF16" s="64">
        <f>IFERROR(CF13/BX13-1,"na")</f>
        <v>0.21550625000000023</v>
      </c>
      <c r="CG16" s="49"/>
      <c r="CN16" s="64">
        <f>IFERROR(CN13/CF13-1,"na")</f>
        <v>0.21550625000000045</v>
      </c>
      <c r="CO16" s="49"/>
      <c r="CV16" s="64">
        <f>IFERROR(CV13/CN13-1,"na")</f>
        <v>0.21550625000000023</v>
      </c>
      <c r="CW16" s="49"/>
      <c r="DD16" s="64">
        <f>IFERROR(DD13/CV13-1,"na")</f>
        <v>0.21550625000000001</v>
      </c>
      <c r="DE16" s="49"/>
      <c r="DL16" s="64">
        <f>IFERROR(DL13/DD13-1,"na")</f>
        <v>0.21550625000000023</v>
      </c>
      <c r="DM16" s="49"/>
      <c r="DT16" s="64">
        <f>IFERROR(DT13/DL13-1,"na")</f>
        <v>0.21550625000000001</v>
      </c>
    </row>
    <row r="17" spans="2:124" x14ac:dyDescent="0.25">
      <c r="B17" s="10" t="s">
        <v>23</v>
      </c>
      <c r="C17" s="10" t="s">
        <v>57</v>
      </c>
      <c r="E17" s="66">
        <f t="shared" ref="E17:AJ17" si="0">E19+E21+E23</f>
        <v>14753.730999999998</v>
      </c>
      <c r="F17" s="15">
        <f t="shared" si="0"/>
        <v>18083.593999999997</v>
      </c>
      <c r="G17" s="15">
        <f t="shared" si="0"/>
        <v>32837.324999999997</v>
      </c>
      <c r="H17" s="15">
        <f t="shared" si="0"/>
        <v>21676.259000000002</v>
      </c>
      <c r="I17" s="15">
        <f t="shared" si="0"/>
        <v>54513.584000000003</v>
      </c>
      <c r="J17" s="15">
        <f t="shared" si="0"/>
        <v>25804.456000000002</v>
      </c>
      <c r="K17" s="15">
        <f t="shared" si="0"/>
        <v>47480.714999999997</v>
      </c>
      <c r="L17" s="58">
        <f t="shared" si="0"/>
        <v>80318.040000000008</v>
      </c>
      <c r="M17" s="66">
        <f t="shared" si="0"/>
        <v>22178.607999999997</v>
      </c>
      <c r="N17" s="15">
        <f t="shared" si="0"/>
        <v>25806.696999999996</v>
      </c>
      <c r="O17" s="15">
        <f t="shared" si="0"/>
        <v>47985.305</v>
      </c>
      <c r="P17" s="15">
        <f t="shared" si="0"/>
        <v>35265.229000000007</v>
      </c>
      <c r="Q17" s="15">
        <f t="shared" si="0"/>
        <v>83250.534000000014</v>
      </c>
      <c r="R17" s="15">
        <f t="shared" si="0"/>
        <v>26017.758000000002</v>
      </c>
      <c r="S17" s="15">
        <f t="shared" si="0"/>
        <v>61282.987000000008</v>
      </c>
      <c r="T17" s="58">
        <f t="shared" si="0"/>
        <v>109268.292</v>
      </c>
      <c r="U17" s="66">
        <f t="shared" si="0"/>
        <v>27237.735000000001</v>
      </c>
      <c r="V17" s="15">
        <f t="shared" si="0"/>
        <v>26270.554</v>
      </c>
      <c r="W17" s="15">
        <f t="shared" si="0"/>
        <v>53508.288999999997</v>
      </c>
      <c r="X17" s="15">
        <f t="shared" si="0"/>
        <v>25909.969000000001</v>
      </c>
      <c r="Y17" s="15">
        <f t="shared" si="0"/>
        <v>79418.258000000016</v>
      </c>
      <c r="Z17" s="15">
        <f t="shared" si="0"/>
        <v>25165.803</v>
      </c>
      <c r="AA17" s="15">
        <f t="shared" si="0"/>
        <v>51075.771999999997</v>
      </c>
      <c r="AB17" s="58">
        <f t="shared" si="0"/>
        <v>104584.061</v>
      </c>
      <c r="AC17" s="66">
        <f t="shared" si="0"/>
        <v>23539.445</v>
      </c>
      <c r="AD17" s="15">
        <f t="shared" si="0"/>
        <v>39672.633000000002</v>
      </c>
      <c r="AE17" s="15">
        <f t="shared" si="0"/>
        <v>63212.078000000009</v>
      </c>
      <c r="AF17" s="15">
        <f t="shared" si="0"/>
        <v>31915.328000000005</v>
      </c>
      <c r="AG17" s="15">
        <f t="shared" si="0"/>
        <v>95127.406000000017</v>
      </c>
      <c r="AH17" s="15">
        <f t="shared" si="0"/>
        <v>37675.244999999995</v>
      </c>
      <c r="AI17" s="15">
        <f t="shared" si="0"/>
        <v>69590.573000000004</v>
      </c>
      <c r="AJ17" s="58">
        <f t="shared" si="0"/>
        <v>132802.65100000001</v>
      </c>
      <c r="AK17" s="66">
        <f t="shared" ref="AK17:BP17" si="1">AK19+AK21+AK23</f>
        <v>40932.449000000001</v>
      </c>
      <c r="AL17" s="15">
        <f t="shared" si="1"/>
        <v>45600.695999999996</v>
      </c>
      <c r="AM17" s="15">
        <f t="shared" si="1"/>
        <v>86533.145000000004</v>
      </c>
      <c r="AN17" s="15">
        <f t="shared" si="1"/>
        <v>47488.480000000003</v>
      </c>
      <c r="AO17" s="15">
        <f t="shared" si="1"/>
        <v>134021.625</v>
      </c>
      <c r="AP17" s="15">
        <f t="shared" si="1"/>
        <v>52163.036999999997</v>
      </c>
      <c r="AQ17" s="15">
        <f t="shared" si="1"/>
        <v>99651.517000000007</v>
      </c>
      <c r="AR17" s="58">
        <f t="shared" si="1"/>
        <v>186184.66200000001</v>
      </c>
      <c r="AS17" s="66">
        <f t="shared" si="1"/>
        <v>46853.162000000004</v>
      </c>
      <c r="AT17" s="66">
        <f t="shared" si="1"/>
        <v>62953.459000000003</v>
      </c>
      <c r="AU17" s="15">
        <f t="shared" si="1"/>
        <v>109806.621</v>
      </c>
      <c r="AV17" s="15">
        <f t="shared" si="1"/>
        <v>60343.027000000002</v>
      </c>
      <c r="AW17" s="15">
        <f t="shared" si="1"/>
        <v>170149.64800000002</v>
      </c>
      <c r="AX17" s="48">
        <f t="shared" si="1"/>
        <v>63647.688384000008</v>
      </c>
      <c r="AY17" s="15">
        <f t="shared" si="1"/>
        <v>123990.71538400001</v>
      </c>
      <c r="AZ17" s="15">
        <f t="shared" si="1"/>
        <v>233797.33638399999</v>
      </c>
      <c r="BA17" s="66">
        <f t="shared" si="1"/>
        <v>66830.072803200019</v>
      </c>
      <c r="BB17" s="15">
        <f t="shared" si="1"/>
        <v>70171.576443360012</v>
      </c>
      <c r="BC17" s="15">
        <f t="shared" si="1"/>
        <v>137001.64924656003</v>
      </c>
      <c r="BD17" s="48">
        <f t="shared" si="1"/>
        <v>73680.15526552801</v>
      </c>
      <c r="BE17" s="15">
        <f t="shared" si="1"/>
        <v>210681.80451208807</v>
      </c>
      <c r="BF17" s="48">
        <f t="shared" si="1"/>
        <v>77364.163028804425</v>
      </c>
      <c r="BG17" s="15">
        <f t="shared" si="1"/>
        <v>151044.31829433245</v>
      </c>
      <c r="BH17" s="58">
        <f t="shared" si="1"/>
        <v>288045.96754089248</v>
      </c>
      <c r="BI17" s="66">
        <f t="shared" si="1"/>
        <v>81232.371180244649</v>
      </c>
      <c r="BJ17" s="15">
        <f t="shared" si="1"/>
        <v>85293.989739256896</v>
      </c>
      <c r="BK17" s="15">
        <f t="shared" si="1"/>
        <v>166526.36091950155</v>
      </c>
      <c r="BL17" s="48">
        <f t="shared" si="1"/>
        <v>89558.689226219751</v>
      </c>
      <c r="BM17" s="15">
        <f t="shared" si="1"/>
        <v>256085.05014572127</v>
      </c>
      <c r="BN17" s="48">
        <f t="shared" si="1"/>
        <v>94036.623687530737</v>
      </c>
      <c r="BO17" s="15">
        <f t="shared" si="1"/>
        <v>183595.31291375047</v>
      </c>
      <c r="BP17" s="58">
        <f t="shared" si="1"/>
        <v>350121.67383325205</v>
      </c>
      <c r="BQ17" s="66">
        <f t="shared" ref="BQ17:CV17" si="2">BQ19+BQ21+BQ23</f>
        <v>98738.454871907277</v>
      </c>
      <c r="BR17" s="15">
        <f t="shared" si="2"/>
        <v>103675.37761550263</v>
      </c>
      <c r="BS17" s="15">
        <f t="shared" si="2"/>
        <v>202413.83248740991</v>
      </c>
      <c r="BT17" s="48">
        <f t="shared" si="2"/>
        <v>108859.14649627777</v>
      </c>
      <c r="BU17" s="15">
        <f t="shared" si="2"/>
        <v>311272.9789836877</v>
      </c>
      <c r="BV17" s="48">
        <f t="shared" si="2"/>
        <v>114302.10382109166</v>
      </c>
      <c r="BW17" s="15">
        <f t="shared" si="2"/>
        <v>223161.25031736941</v>
      </c>
      <c r="BX17" s="58">
        <f t="shared" si="2"/>
        <v>425575.08280477935</v>
      </c>
      <c r="BY17" s="66">
        <f t="shared" si="2"/>
        <v>120017.20901214624</v>
      </c>
      <c r="BZ17" s="15">
        <f t="shared" si="2"/>
        <v>126018.06946275356</v>
      </c>
      <c r="CA17" s="15">
        <f t="shared" si="2"/>
        <v>246035.27847489982</v>
      </c>
      <c r="CB17" s="48">
        <f t="shared" si="2"/>
        <v>132318.97293589124</v>
      </c>
      <c r="CC17" s="15">
        <f t="shared" si="2"/>
        <v>378354.25141079107</v>
      </c>
      <c r="CD17" s="48">
        <f t="shared" si="2"/>
        <v>138934.92158268584</v>
      </c>
      <c r="CE17" s="15">
        <f t="shared" si="2"/>
        <v>271253.89451857709</v>
      </c>
      <c r="CF17" s="58">
        <f t="shared" si="2"/>
        <v>517289.17299347685</v>
      </c>
      <c r="CG17" s="66">
        <f t="shared" si="2"/>
        <v>145881.66766182013</v>
      </c>
      <c r="CH17" s="15">
        <f t="shared" si="2"/>
        <v>153175.75104491116</v>
      </c>
      <c r="CI17" s="15">
        <f t="shared" si="2"/>
        <v>299057.41870673129</v>
      </c>
      <c r="CJ17" s="48">
        <f t="shared" si="2"/>
        <v>160834.5385971567</v>
      </c>
      <c r="CK17" s="15">
        <f t="shared" si="2"/>
        <v>459891.95730388799</v>
      </c>
      <c r="CL17" s="48">
        <f t="shared" si="2"/>
        <v>168876.26552701453</v>
      </c>
      <c r="CM17" s="15">
        <f t="shared" si="2"/>
        <v>329710.80412417126</v>
      </c>
      <c r="CN17" s="58">
        <f t="shared" si="2"/>
        <v>628768.22283090244</v>
      </c>
      <c r="CO17" s="66">
        <f t="shared" si="2"/>
        <v>177320.07880336532</v>
      </c>
      <c r="CP17" s="15">
        <f t="shared" si="2"/>
        <v>186186.08274353354</v>
      </c>
      <c r="CQ17" s="15">
        <f t="shared" si="2"/>
        <v>363506.16154689883</v>
      </c>
      <c r="CR17" s="48">
        <f t="shared" si="2"/>
        <v>195495.38688071026</v>
      </c>
      <c r="CS17" s="15">
        <f t="shared" si="2"/>
        <v>559001.54842760903</v>
      </c>
      <c r="CT17" s="48">
        <f t="shared" si="2"/>
        <v>205270.15622474573</v>
      </c>
      <c r="CU17" s="15">
        <f t="shared" si="2"/>
        <v>400765.54310545593</v>
      </c>
      <c r="CV17" s="58">
        <f t="shared" si="2"/>
        <v>764271.7046523547</v>
      </c>
      <c r="CW17" s="66">
        <f t="shared" ref="CW17:DT17" si="3">CW19+CW21+CW23</f>
        <v>215533.66403598303</v>
      </c>
      <c r="CX17" s="15">
        <f t="shared" si="3"/>
        <v>226310.3472377822</v>
      </c>
      <c r="CY17" s="15">
        <f t="shared" si="3"/>
        <v>441844.0112737653</v>
      </c>
      <c r="CZ17" s="48">
        <f t="shared" si="3"/>
        <v>237625.8645996713</v>
      </c>
      <c r="DA17" s="15">
        <f t="shared" si="3"/>
        <v>679469.87587343657</v>
      </c>
      <c r="DB17" s="48">
        <f t="shared" si="3"/>
        <v>249507.1578296549</v>
      </c>
      <c r="DC17" s="15">
        <f t="shared" si="3"/>
        <v>487133.0224293262</v>
      </c>
      <c r="DD17" s="58">
        <f t="shared" si="3"/>
        <v>928977.03370309155</v>
      </c>
      <c r="DE17" s="66">
        <f t="shared" si="3"/>
        <v>261982.51572113766</v>
      </c>
      <c r="DF17" s="15">
        <f t="shared" si="3"/>
        <v>275081.64150719461</v>
      </c>
      <c r="DG17" s="15">
        <f t="shared" si="3"/>
        <v>537064.15722833225</v>
      </c>
      <c r="DH17" s="48">
        <f t="shared" si="3"/>
        <v>288835.72358255432</v>
      </c>
      <c r="DI17" s="15">
        <f t="shared" si="3"/>
        <v>825899.88081088662</v>
      </c>
      <c r="DJ17" s="48">
        <f t="shared" si="3"/>
        <v>303277.50976168201</v>
      </c>
      <c r="DK17" s="15">
        <f t="shared" si="3"/>
        <v>592113.23334423627</v>
      </c>
      <c r="DL17" s="58">
        <f t="shared" si="3"/>
        <v>1129177.3905725686</v>
      </c>
      <c r="DM17" s="66">
        <f t="shared" si="3"/>
        <v>318441.38524976611</v>
      </c>
      <c r="DN17" s="15">
        <f t="shared" si="3"/>
        <v>334363.45451225445</v>
      </c>
      <c r="DO17" s="15">
        <f t="shared" si="3"/>
        <v>652804.83976202051</v>
      </c>
      <c r="DP17" s="48">
        <f t="shared" si="3"/>
        <v>351081.62723786721</v>
      </c>
      <c r="DQ17" s="15">
        <f t="shared" si="3"/>
        <v>1003886.4669998878</v>
      </c>
      <c r="DR17" s="48">
        <f t="shared" si="3"/>
        <v>368635.70859976055</v>
      </c>
      <c r="DS17" s="15">
        <f t="shared" si="3"/>
        <v>719717.33583762764</v>
      </c>
      <c r="DT17" s="58">
        <f t="shared" si="3"/>
        <v>1372522.1755996484</v>
      </c>
    </row>
    <row r="18" spans="2:124" ht="14.4" x14ac:dyDescent="0.3">
      <c r="B18" s="41" t="s">
        <v>24</v>
      </c>
      <c r="C18" s="12" t="s">
        <v>58</v>
      </c>
      <c r="D18" s="12"/>
      <c r="E18" s="67">
        <f t="shared" ref="E18:AJ18" si="4">IFERROR(E17/E13,"na")</f>
        <v>0.95646097799496732</v>
      </c>
      <c r="F18" s="12">
        <f t="shared" si="4"/>
        <v>0.9604143619267137</v>
      </c>
      <c r="G18" s="12">
        <f t="shared" si="4"/>
        <v>0.9586340803785568</v>
      </c>
      <c r="H18" s="12">
        <f t="shared" si="4"/>
        <v>0.95375811230310392</v>
      </c>
      <c r="I18" s="12">
        <f t="shared" si="4"/>
        <v>0.95668928857304603</v>
      </c>
      <c r="J18" s="12">
        <f t="shared" si="4"/>
        <v>0.96036391656012698</v>
      </c>
      <c r="K18" s="12">
        <f t="shared" si="4"/>
        <v>0.95733686846357247</v>
      </c>
      <c r="L18" s="63">
        <f t="shared" si="4"/>
        <v>0.9578667976673706</v>
      </c>
      <c r="M18" s="67">
        <f t="shared" si="4"/>
        <v>0.95539338120680117</v>
      </c>
      <c r="N18" s="12">
        <f t="shared" si="4"/>
        <v>0.95791793033549411</v>
      </c>
      <c r="O18" s="12">
        <f t="shared" si="4"/>
        <v>0.95674943807652335</v>
      </c>
      <c r="P18" s="12">
        <f t="shared" si="4"/>
        <v>1.3460334219474204</v>
      </c>
      <c r="Q18" s="12">
        <f t="shared" si="4"/>
        <v>1.0903247663082301</v>
      </c>
      <c r="R18" s="12">
        <f t="shared" si="4"/>
        <v>0.94224865252626255</v>
      </c>
      <c r="S18" s="12">
        <f t="shared" si="4"/>
        <v>1.1388395548982277</v>
      </c>
      <c r="T18" s="63">
        <f t="shared" si="4"/>
        <v>1.0509972274765691</v>
      </c>
      <c r="U18" s="67">
        <f t="shared" si="4"/>
        <v>0.95093052309298487</v>
      </c>
      <c r="V18" s="12">
        <f t="shared" si="4"/>
        <v>0.94627316893069247</v>
      </c>
      <c r="W18" s="12">
        <f t="shared" si="4"/>
        <v>0.9486382227195429</v>
      </c>
      <c r="X18" s="12">
        <f t="shared" si="4"/>
        <v>0.94423458998923548</v>
      </c>
      <c r="Y18" s="12">
        <f t="shared" si="4"/>
        <v>0.94719704328736543</v>
      </c>
      <c r="Z18" s="12">
        <f t="shared" si="4"/>
        <v>0.95361848489806778</v>
      </c>
      <c r="AA18" s="12">
        <f t="shared" si="4"/>
        <v>0.94883498386326848</v>
      </c>
      <c r="AB18" s="63">
        <f t="shared" si="4"/>
        <v>0.94873430486497379</v>
      </c>
      <c r="AC18" s="67">
        <f t="shared" si="4"/>
        <v>0.95345251716791679</v>
      </c>
      <c r="AD18" s="12">
        <f t="shared" si="4"/>
        <v>0.96317371162337073</v>
      </c>
      <c r="AE18" s="12">
        <f t="shared" si="4"/>
        <v>0.95953057439640688</v>
      </c>
      <c r="AF18" s="12">
        <f t="shared" si="4"/>
        <v>0.95394551426490337</v>
      </c>
      <c r="AG18" s="12">
        <f t="shared" si="4"/>
        <v>0.95764950624638989</v>
      </c>
      <c r="AH18" s="12">
        <f t="shared" si="4"/>
        <v>0.95680656590299806</v>
      </c>
      <c r="AI18" s="12">
        <f t="shared" si="4"/>
        <v>0.95549231518096867</v>
      </c>
      <c r="AJ18" s="63">
        <f t="shared" si="4"/>
        <v>0.95741021870244492</v>
      </c>
      <c r="AK18" s="67">
        <f t="shared" ref="AK18:BP18" si="5">IFERROR(AK17/AK13,"na")</f>
        <v>0.95407242414575766</v>
      </c>
      <c r="AL18" s="12">
        <f t="shared" si="5"/>
        <v>0.94754923352229226</v>
      </c>
      <c r="AM18" s="12">
        <f t="shared" si="5"/>
        <v>0.9506237201911939</v>
      </c>
      <c r="AN18" s="12">
        <f t="shared" si="5"/>
        <v>0.95201341946861395</v>
      </c>
      <c r="AO18" s="12">
        <f t="shared" si="5"/>
        <v>0.9511156741841954</v>
      </c>
      <c r="AP18" s="12">
        <f t="shared" si="5"/>
        <v>0.95499094596433531</v>
      </c>
      <c r="AQ18" s="12">
        <f t="shared" si="5"/>
        <v>0.95356969961614646</v>
      </c>
      <c r="AR18" s="63">
        <f t="shared" si="5"/>
        <v>0.9521982273845413</v>
      </c>
      <c r="AS18" s="67">
        <f t="shared" si="5"/>
        <v>0.9514592368963054</v>
      </c>
      <c r="AT18" s="12">
        <f t="shared" si="5"/>
        <v>0.94703465292966704</v>
      </c>
      <c r="AU18" s="12">
        <f t="shared" si="5"/>
        <v>0.94891752624581749</v>
      </c>
      <c r="AV18" s="12">
        <f t="shared" si="5"/>
        <v>0.95566347750173142</v>
      </c>
      <c r="AW18" s="12">
        <f t="shared" si="5"/>
        <v>0.95129903016666317</v>
      </c>
      <c r="AX18" s="46">
        <f t="shared" si="5"/>
        <v>0.96</v>
      </c>
      <c r="AY18" s="12">
        <f t="shared" si="5"/>
        <v>0.9578846231715763</v>
      </c>
      <c r="AZ18" s="12">
        <f t="shared" si="5"/>
        <v>0.95365207099221561</v>
      </c>
      <c r="BA18" s="51">
        <f t="shared" si="5"/>
        <v>0.96000000000000008</v>
      </c>
      <c r="BB18" s="46">
        <f t="shared" si="5"/>
        <v>0.96000000000000008</v>
      </c>
      <c r="BC18" s="12">
        <f t="shared" si="5"/>
        <v>0.96</v>
      </c>
      <c r="BD18" s="46">
        <f t="shared" si="5"/>
        <v>0.96</v>
      </c>
      <c r="BE18" s="12">
        <f t="shared" si="5"/>
        <v>0.96000000000000019</v>
      </c>
      <c r="BF18" s="46">
        <f t="shared" si="5"/>
        <v>0.96000000000000008</v>
      </c>
      <c r="BG18" s="12">
        <f t="shared" si="5"/>
        <v>0.96000000000000019</v>
      </c>
      <c r="BH18" s="63">
        <f t="shared" si="5"/>
        <v>0.96000000000000008</v>
      </c>
      <c r="BI18" s="51">
        <f t="shared" si="5"/>
        <v>0.96000000000000008</v>
      </c>
      <c r="BJ18" s="46">
        <f t="shared" si="5"/>
        <v>0.96000000000000008</v>
      </c>
      <c r="BK18" s="12">
        <f t="shared" si="5"/>
        <v>0.96000000000000019</v>
      </c>
      <c r="BL18" s="46">
        <f t="shared" si="5"/>
        <v>0.96000000000000008</v>
      </c>
      <c r="BM18" s="12">
        <f t="shared" si="5"/>
        <v>0.96000000000000008</v>
      </c>
      <c r="BN18" s="46">
        <f t="shared" si="5"/>
        <v>0.96</v>
      </c>
      <c r="BO18" s="12">
        <f t="shared" si="5"/>
        <v>0.96000000000000008</v>
      </c>
      <c r="BP18" s="63">
        <f t="shared" si="5"/>
        <v>0.96000000000000019</v>
      </c>
      <c r="BQ18" s="51">
        <f t="shared" ref="BQ18:CV18" si="6">IFERROR(BQ17/BQ13,"na")</f>
        <v>0.96000000000000008</v>
      </c>
      <c r="BR18" s="46">
        <f t="shared" si="6"/>
        <v>0.96</v>
      </c>
      <c r="BS18" s="12">
        <f t="shared" si="6"/>
        <v>0.96</v>
      </c>
      <c r="BT18" s="46">
        <f t="shared" si="6"/>
        <v>0.96</v>
      </c>
      <c r="BU18" s="12">
        <f t="shared" si="6"/>
        <v>0.96000000000000019</v>
      </c>
      <c r="BV18" s="46">
        <f t="shared" si="6"/>
        <v>0.96000000000000008</v>
      </c>
      <c r="BW18" s="12">
        <f t="shared" si="6"/>
        <v>0.95999999999999985</v>
      </c>
      <c r="BX18" s="63">
        <f t="shared" si="6"/>
        <v>0.96000000000000008</v>
      </c>
      <c r="BY18" s="51">
        <f t="shared" si="6"/>
        <v>0.96</v>
      </c>
      <c r="BZ18" s="46">
        <f t="shared" si="6"/>
        <v>0.96000000000000008</v>
      </c>
      <c r="CA18" s="12">
        <f t="shared" si="6"/>
        <v>0.96000000000000008</v>
      </c>
      <c r="CB18" s="46">
        <f t="shared" si="6"/>
        <v>0.96</v>
      </c>
      <c r="CC18" s="12">
        <f t="shared" si="6"/>
        <v>0.96000000000000008</v>
      </c>
      <c r="CD18" s="46">
        <f t="shared" si="6"/>
        <v>0.96000000000000019</v>
      </c>
      <c r="CE18" s="12">
        <f t="shared" si="6"/>
        <v>0.96000000000000008</v>
      </c>
      <c r="CF18" s="63">
        <f t="shared" si="6"/>
        <v>0.96</v>
      </c>
      <c r="CG18" s="51">
        <f t="shared" si="6"/>
        <v>0.96</v>
      </c>
      <c r="CH18" s="46">
        <f t="shared" si="6"/>
        <v>0.96000000000000008</v>
      </c>
      <c r="CI18" s="12">
        <f t="shared" si="6"/>
        <v>0.96000000000000008</v>
      </c>
      <c r="CJ18" s="46">
        <f t="shared" si="6"/>
        <v>0.96</v>
      </c>
      <c r="CK18" s="12">
        <f t="shared" si="6"/>
        <v>0.96000000000000008</v>
      </c>
      <c r="CL18" s="46">
        <f t="shared" si="6"/>
        <v>0.95999999999999985</v>
      </c>
      <c r="CM18" s="12">
        <f t="shared" si="6"/>
        <v>0.96</v>
      </c>
      <c r="CN18" s="63">
        <f t="shared" si="6"/>
        <v>0.95999999999999985</v>
      </c>
      <c r="CO18" s="51">
        <f t="shared" si="6"/>
        <v>0.96000000000000019</v>
      </c>
      <c r="CP18" s="46">
        <f t="shared" si="6"/>
        <v>0.95999999999999985</v>
      </c>
      <c r="CQ18" s="12">
        <f t="shared" si="6"/>
        <v>0.95999999999999985</v>
      </c>
      <c r="CR18" s="46">
        <f t="shared" si="6"/>
        <v>0.96000000000000008</v>
      </c>
      <c r="CS18" s="12">
        <f t="shared" si="6"/>
        <v>0.95999999999999974</v>
      </c>
      <c r="CT18" s="46">
        <f t="shared" si="6"/>
        <v>0.95999999999999985</v>
      </c>
      <c r="CU18" s="12">
        <f t="shared" si="6"/>
        <v>0.95999999999999985</v>
      </c>
      <c r="CV18" s="63">
        <f t="shared" si="6"/>
        <v>0.95999999999999974</v>
      </c>
      <c r="CW18" s="51">
        <f t="shared" ref="CW18:DT18" si="7">IFERROR(CW17/CW13,"na")</f>
        <v>0.96</v>
      </c>
      <c r="CX18" s="46">
        <f t="shared" si="7"/>
        <v>0.96000000000000008</v>
      </c>
      <c r="CY18" s="12">
        <f t="shared" si="7"/>
        <v>0.96000000000000019</v>
      </c>
      <c r="CZ18" s="46">
        <f t="shared" si="7"/>
        <v>0.96</v>
      </c>
      <c r="DA18" s="12">
        <f t="shared" si="7"/>
        <v>0.96000000000000008</v>
      </c>
      <c r="DB18" s="46">
        <f t="shared" si="7"/>
        <v>0.96000000000000008</v>
      </c>
      <c r="DC18" s="12">
        <f t="shared" si="7"/>
        <v>0.96000000000000008</v>
      </c>
      <c r="DD18" s="63">
        <f t="shared" si="7"/>
        <v>0.96000000000000019</v>
      </c>
      <c r="DE18" s="51">
        <f t="shared" si="7"/>
        <v>0.96000000000000008</v>
      </c>
      <c r="DF18" s="46">
        <f t="shared" si="7"/>
        <v>0.96000000000000019</v>
      </c>
      <c r="DG18" s="12">
        <f t="shared" si="7"/>
        <v>0.96000000000000008</v>
      </c>
      <c r="DH18" s="46">
        <f t="shared" si="7"/>
        <v>0.96000000000000008</v>
      </c>
      <c r="DI18" s="12">
        <f t="shared" si="7"/>
        <v>0.96000000000000008</v>
      </c>
      <c r="DJ18" s="46">
        <f t="shared" si="7"/>
        <v>0.96000000000000008</v>
      </c>
      <c r="DK18" s="12">
        <f t="shared" si="7"/>
        <v>0.96000000000000008</v>
      </c>
      <c r="DL18" s="63">
        <f t="shared" si="7"/>
        <v>0.96000000000000008</v>
      </c>
      <c r="DM18" s="51">
        <f t="shared" si="7"/>
        <v>0.96000000000000008</v>
      </c>
      <c r="DN18" s="46">
        <f t="shared" si="7"/>
        <v>0.96000000000000008</v>
      </c>
      <c r="DO18" s="12">
        <f t="shared" si="7"/>
        <v>0.96</v>
      </c>
      <c r="DP18" s="46">
        <f t="shared" si="7"/>
        <v>0.96000000000000008</v>
      </c>
      <c r="DQ18" s="12">
        <f t="shared" si="7"/>
        <v>0.96000000000000008</v>
      </c>
      <c r="DR18" s="46">
        <f t="shared" si="7"/>
        <v>0.96</v>
      </c>
      <c r="DS18" s="12">
        <f t="shared" si="7"/>
        <v>0.95999999999999974</v>
      </c>
      <c r="DT18" s="63">
        <f t="shared" si="7"/>
        <v>0.96000000000000008</v>
      </c>
    </row>
    <row r="19" spans="2:124" x14ac:dyDescent="0.25">
      <c r="B19" s="39" t="s">
        <v>212</v>
      </c>
      <c r="C19" s="10" t="s">
        <v>57</v>
      </c>
      <c r="E19" s="66">
        <v>10640.816999999999</v>
      </c>
      <c r="F19" s="15">
        <v>14052.645</v>
      </c>
      <c r="G19" s="15">
        <f>E19+F19</f>
        <v>24693.462</v>
      </c>
      <c r="H19" s="15">
        <v>18198.794000000002</v>
      </c>
      <c r="I19" s="15">
        <f>E19+F19+H19</f>
        <v>42892.256000000001</v>
      </c>
      <c r="J19" s="15">
        <v>20719.668000000001</v>
      </c>
      <c r="K19" s="15">
        <f>H19+J19</f>
        <v>38918.462</v>
      </c>
      <c r="L19" s="58">
        <f>E19+F19+H19+J19</f>
        <v>63611.923999999999</v>
      </c>
      <c r="M19" s="66">
        <v>17527.261999999999</v>
      </c>
      <c r="N19" s="15">
        <v>25223.635999999999</v>
      </c>
      <c r="O19" s="15">
        <f>M19+N19</f>
        <v>42750.898000000001</v>
      </c>
      <c r="P19" s="15">
        <v>23406.183000000001</v>
      </c>
      <c r="Q19" s="15">
        <f>M19+N19+P19</f>
        <v>66157.081000000006</v>
      </c>
      <c r="R19" s="15">
        <v>23310.284</v>
      </c>
      <c r="S19" s="15">
        <f>P19+R19</f>
        <v>46716.467000000004</v>
      </c>
      <c r="T19" s="58">
        <f>M19+N19+P19+R19</f>
        <v>89467.365000000005</v>
      </c>
      <c r="U19" s="66">
        <v>24073.983</v>
      </c>
      <c r="V19" s="15">
        <v>24411.286</v>
      </c>
      <c r="W19" s="15">
        <f>U19+V19</f>
        <v>48485.269</v>
      </c>
      <c r="X19" s="15">
        <v>21239.558000000001</v>
      </c>
      <c r="Y19" s="15">
        <f>U19+V19+X19</f>
        <v>69724.827000000005</v>
      </c>
      <c r="Z19" s="15">
        <v>18557.328000000001</v>
      </c>
      <c r="AA19" s="15">
        <f>X19+Z19</f>
        <v>39796.885999999999</v>
      </c>
      <c r="AB19" s="58">
        <f>U19+V19+X19+Z19</f>
        <v>88282.154999999999</v>
      </c>
      <c r="AC19" s="66">
        <v>22433.937000000002</v>
      </c>
      <c r="AD19" s="15">
        <v>36593.713000000003</v>
      </c>
      <c r="AE19" s="15">
        <f>AC19+AD19</f>
        <v>59027.650000000009</v>
      </c>
      <c r="AF19" s="15">
        <v>32912.338000000003</v>
      </c>
      <c r="AG19" s="15">
        <f>AC19+AD19+AF19</f>
        <v>91939.988000000012</v>
      </c>
      <c r="AH19" s="15">
        <v>23438.32</v>
      </c>
      <c r="AI19" s="15">
        <f>AF19+AH19</f>
        <v>56350.658000000003</v>
      </c>
      <c r="AJ19" s="58">
        <f>AC19+AD19+AF19+AH19</f>
        <v>115378.30800000002</v>
      </c>
      <c r="AK19" s="66">
        <v>32152.893</v>
      </c>
      <c r="AL19" s="15">
        <v>32776.737999999998</v>
      </c>
      <c r="AM19" s="15">
        <f>AK19+AL19</f>
        <v>64929.630999999994</v>
      </c>
      <c r="AN19" s="15">
        <v>38702.339</v>
      </c>
      <c r="AO19" s="15">
        <f>AK19+AL19+AN19</f>
        <v>103631.97</v>
      </c>
      <c r="AP19" s="15">
        <v>31200.458999999999</v>
      </c>
      <c r="AQ19" s="15">
        <f>AN19+AP19</f>
        <v>69902.797999999995</v>
      </c>
      <c r="AR19" s="58">
        <f>AK19+AL19+AN19+AP19</f>
        <v>134832.429</v>
      </c>
      <c r="AS19" s="66">
        <v>38170.203999999998</v>
      </c>
      <c r="AT19" s="15">
        <v>47090.177000000003</v>
      </c>
      <c r="AU19" s="15">
        <f>AS19+AT19</f>
        <v>85260.380999999994</v>
      </c>
      <c r="AV19" s="15">
        <v>48194.107000000004</v>
      </c>
      <c r="AW19" s="15">
        <f>AS19+AT19+AV19</f>
        <v>133454.48800000001</v>
      </c>
      <c r="AX19" s="48">
        <f>IFERROR(AX13*AX20,"na")</f>
        <v>49724.756550000006</v>
      </c>
      <c r="AY19" s="15">
        <f>AV19+AX19</f>
        <v>97918.863550000009</v>
      </c>
      <c r="AZ19" s="15">
        <f>AS19+AT19+AV19+AX19</f>
        <v>183179.24455</v>
      </c>
      <c r="BA19" s="89">
        <f>IFERROR(BA13*BA20,"na")</f>
        <v>52210.994377500014</v>
      </c>
      <c r="BB19" s="90">
        <f>IFERROR(BB13*BB20,"na")</f>
        <v>54821.544096375008</v>
      </c>
      <c r="BC19" s="15">
        <f>BA19+BB19</f>
        <v>107032.53847387503</v>
      </c>
      <c r="BD19" s="90">
        <f>IFERROR(BD13*BD20,"na")</f>
        <v>57562.621301193765</v>
      </c>
      <c r="BE19" s="15">
        <f>BA19+BB19+BD19</f>
        <v>164595.15977506881</v>
      </c>
      <c r="BF19" s="90">
        <f>IFERROR(BF13*BF20,"na")</f>
        <v>60440.752366253451</v>
      </c>
      <c r="BG19" s="15">
        <f>BD19+BF19</f>
        <v>118003.37366744722</v>
      </c>
      <c r="BH19" s="58">
        <f>BA19+BB19+BD19+BF19</f>
        <v>225035.91214132227</v>
      </c>
      <c r="BI19" s="89">
        <f>IFERROR(BI13*BI20,"na")</f>
        <v>63462.78998456613</v>
      </c>
      <c r="BJ19" s="90">
        <f>IFERROR(BJ13*BJ20,"na")</f>
        <v>66635.929483794447</v>
      </c>
      <c r="BK19" s="15">
        <f>BI19+BJ19</f>
        <v>130098.71946836058</v>
      </c>
      <c r="BL19" s="90">
        <f>IFERROR(BL13*BL20,"na")</f>
        <v>69967.725957984178</v>
      </c>
      <c r="BM19" s="15">
        <f>BI19+BJ19+BL19</f>
        <v>200066.44542634476</v>
      </c>
      <c r="BN19" s="90">
        <f>IFERROR(BN13*BN20,"na")</f>
        <v>73466.112255883389</v>
      </c>
      <c r="BO19" s="15">
        <f>BL19+BN19</f>
        <v>143433.83821386757</v>
      </c>
      <c r="BP19" s="58">
        <f>BI19+BJ19+BL19+BN19</f>
        <v>273532.55768222816</v>
      </c>
      <c r="BQ19" s="89">
        <f>IFERROR(BQ13*BQ20,"na")</f>
        <v>77139.417868677556</v>
      </c>
      <c r="BR19" s="90">
        <f>IFERROR(BR13*BR20,"na")</f>
        <v>80996.388762111426</v>
      </c>
      <c r="BS19" s="15">
        <f>BQ19+BR19</f>
        <v>158135.80663078898</v>
      </c>
      <c r="BT19" s="90">
        <f>IFERROR(BT13*BT20,"na")</f>
        <v>85046.208200217006</v>
      </c>
      <c r="BU19" s="15">
        <f>BQ19+BR19+BT19</f>
        <v>243182.014831006</v>
      </c>
      <c r="BV19" s="90">
        <f>IFERROR(BV13*BV20,"na")</f>
        <v>89298.518610227853</v>
      </c>
      <c r="BW19" s="15">
        <f>BT19+BV19</f>
        <v>174344.72681044484</v>
      </c>
      <c r="BX19" s="58">
        <f>BQ19+BR19+BT19+BV19</f>
        <v>332480.53344123386</v>
      </c>
      <c r="BY19" s="89">
        <f>IFERROR(BY13*BY20,"na")</f>
        <v>93763.444540739249</v>
      </c>
      <c r="BZ19" s="90">
        <f>IFERROR(BZ13*BZ20,"na")</f>
        <v>98451.616767776213</v>
      </c>
      <c r="CA19" s="15">
        <f>BY19+BZ19</f>
        <v>192215.06130851546</v>
      </c>
      <c r="CB19" s="90">
        <f>IFERROR(CB13*CB20,"na")</f>
        <v>103374.19760616503</v>
      </c>
      <c r="CC19" s="15">
        <f>BY19+BZ19+CB19</f>
        <v>295589.25891468051</v>
      </c>
      <c r="CD19" s="90">
        <f>IFERROR(CD13*CD20,"na")</f>
        <v>108542.9074864733</v>
      </c>
      <c r="CE19" s="15">
        <f>CB19+CD19</f>
        <v>211917.10509263835</v>
      </c>
      <c r="CF19" s="58">
        <f>BY19+BZ19+CB19+CD19</f>
        <v>404132.16640115378</v>
      </c>
      <c r="CG19" s="89">
        <f>IFERROR(CG13*CG20,"na")</f>
        <v>113970.05286079698</v>
      </c>
      <c r="CH19" s="90">
        <f>IFERROR(CH13*CH20,"na")</f>
        <v>119668.55550383683</v>
      </c>
      <c r="CI19" s="15">
        <f>CG19+CH19</f>
        <v>233638.60836463381</v>
      </c>
      <c r="CJ19" s="90">
        <f>IFERROR(CJ13*CJ20,"na")</f>
        <v>125651.98327902867</v>
      </c>
      <c r="CK19" s="15">
        <f>CG19+CH19+CJ19</f>
        <v>359290.59164366248</v>
      </c>
      <c r="CL19" s="90">
        <f>IFERROR(CL13*CL20,"na")</f>
        <v>131934.58244298011</v>
      </c>
      <c r="CM19" s="15">
        <f>CJ19+CL19</f>
        <v>257586.56572200879</v>
      </c>
      <c r="CN19" s="58">
        <f>CG19+CH19+CJ19+CL19</f>
        <v>491225.17408664257</v>
      </c>
      <c r="CO19" s="89">
        <f>IFERROR(CO13*CO20,"na")</f>
        <v>138531.31156512914</v>
      </c>
      <c r="CP19" s="90">
        <f>IFERROR(CP13*CP20,"na")</f>
        <v>145457.87714338559</v>
      </c>
      <c r="CQ19" s="15">
        <f>CO19+CP19</f>
        <v>283989.18870851473</v>
      </c>
      <c r="CR19" s="90">
        <f>IFERROR(CR13*CR20,"na")</f>
        <v>152730.77100055487</v>
      </c>
      <c r="CS19" s="15">
        <f>CO19+CP19+CR19</f>
        <v>436719.95970906958</v>
      </c>
      <c r="CT19" s="90">
        <f>IFERROR(CT13*CT20,"na")</f>
        <v>160367.30955058261</v>
      </c>
      <c r="CU19" s="15">
        <f>CR19+CT19</f>
        <v>313098.08055113745</v>
      </c>
      <c r="CV19" s="58">
        <f>CO19+CP19+CR19+CT19</f>
        <v>597087.26925965212</v>
      </c>
      <c r="CW19" s="89">
        <f>IFERROR(CW13*CW20,"na")</f>
        <v>168385.67502811176</v>
      </c>
      <c r="CX19" s="90">
        <f>IFERROR(CX13*CX20,"na")</f>
        <v>176804.95877951733</v>
      </c>
      <c r="CY19" s="15">
        <f>CW19+CX19</f>
        <v>345190.63380762911</v>
      </c>
      <c r="CZ19" s="90">
        <f>IFERROR(CZ13*CZ20,"na")</f>
        <v>185645.20671849322</v>
      </c>
      <c r="DA19" s="15">
        <f>CW19+CX19+CZ19</f>
        <v>530835.84052612237</v>
      </c>
      <c r="DB19" s="90">
        <f>IFERROR(DB13*DB20,"na")</f>
        <v>194927.46705441788</v>
      </c>
      <c r="DC19" s="15">
        <f>CZ19+DB19</f>
        <v>380572.67377291108</v>
      </c>
      <c r="DD19" s="58">
        <f>CW19+CX19+CZ19+DB19</f>
        <v>725763.30758054019</v>
      </c>
      <c r="DE19" s="89">
        <f>IFERROR(DE13*DE20,"na")</f>
        <v>204673.84040713881</v>
      </c>
      <c r="DF19" s="90">
        <f>IFERROR(DF13*DF20,"na")</f>
        <v>214907.53242749575</v>
      </c>
      <c r="DG19" s="15">
        <f>DE19+DF19</f>
        <v>419581.37283463456</v>
      </c>
      <c r="DH19" s="90">
        <f>IFERROR(DH13*DH20,"na")</f>
        <v>225652.90904887056</v>
      </c>
      <c r="DI19" s="15">
        <f>DE19+DF19+DH19</f>
        <v>645234.28188350517</v>
      </c>
      <c r="DJ19" s="90">
        <f>IFERROR(DJ13*DJ20,"na")</f>
        <v>236935.55450131407</v>
      </c>
      <c r="DK19" s="15">
        <f>DH19+DJ19</f>
        <v>462588.46355018462</v>
      </c>
      <c r="DL19" s="58">
        <f>DE19+DF19+DH19+DJ19</f>
        <v>882169.83638481924</v>
      </c>
      <c r="DM19" s="89">
        <f>IFERROR(DM13*DM20,"na")</f>
        <v>248782.33222637977</v>
      </c>
      <c r="DN19" s="90">
        <f>IFERROR(DN13*DN20,"na")</f>
        <v>261221.44883769879</v>
      </c>
      <c r="DO19" s="15">
        <f>DM19+DN19</f>
        <v>510003.78106407856</v>
      </c>
      <c r="DP19" s="90">
        <f>IFERROR(DP13*DP20,"na")</f>
        <v>274282.52127958374</v>
      </c>
      <c r="DQ19" s="15">
        <f>DM19+DN19+DP19</f>
        <v>784286.30234366236</v>
      </c>
      <c r="DR19" s="90">
        <f>IFERROR(DR13*DR20,"na")</f>
        <v>287996.64734356292</v>
      </c>
      <c r="DS19" s="15">
        <f>DP19+DR19</f>
        <v>562279.1686231466</v>
      </c>
      <c r="DT19" s="58">
        <f>DM19+DN19+DP19+DR19</f>
        <v>1072282.9496872253</v>
      </c>
    </row>
    <row r="20" spans="2:124" ht="14.4" x14ac:dyDescent="0.3">
      <c r="B20" s="41" t="s">
        <v>24</v>
      </c>
      <c r="C20" s="12" t="s">
        <v>58</v>
      </c>
      <c r="D20" s="12"/>
      <c r="E20" s="51">
        <f t="shared" ref="E20:AW20" si="8">IFERROR(E19/E13,"na")</f>
        <v>0.68982728738144095</v>
      </c>
      <c r="F20" s="46">
        <f t="shared" si="8"/>
        <v>0.74633184537640174</v>
      </c>
      <c r="G20" s="46">
        <f t="shared" si="8"/>
        <v>0.7208868029211527</v>
      </c>
      <c r="H20" s="46">
        <f t="shared" si="8"/>
        <v>0.80074921653376885</v>
      </c>
      <c r="I20" s="46">
        <f t="shared" si="8"/>
        <v>0.75274012213053099</v>
      </c>
      <c r="J20" s="46">
        <f t="shared" si="8"/>
        <v>0.77112346450184932</v>
      </c>
      <c r="K20" s="46">
        <f t="shared" si="8"/>
        <v>0.78469918863897781</v>
      </c>
      <c r="L20" s="52">
        <f t="shared" si="8"/>
        <v>0.7586309369020976</v>
      </c>
      <c r="M20" s="51">
        <f t="shared" si="8"/>
        <v>0.75502619936641113</v>
      </c>
      <c r="N20" s="46">
        <f t="shared" si="8"/>
        <v>0.93627530840757589</v>
      </c>
      <c r="O20" s="46">
        <f t="shared" si="8"/>
        <v>0.85238382122957779</v>
      </c>
      <c r="P20" s="46">
        <f t="shared" si="8"/>
        <v>0.89338721147160371</v>
      </c>
      <c r="Q20" s="46">
        <f t="shared" si="8"/>
        <v>0.8664533476861499</v>
      </c>
      <c r="R20" s="46">
        <f t="shared" si="8"/>
        <v>0.84419586380211908</v>
      </c>
      <c r="S20" s="46">
        <f t="shared" si="8"/>
        <v>0.86814568103049117</v>
      </c>
      <c r="T20" s="52">
        <f t="shared" si="8"/>
        <v>0.86054198197437037</v>
      </c>
      <c r="U20" s="51">
        <f t="shared" si="8"/>
        <v>0.8404768328615293</v>
      </c>
      <c r="V20" s="46">
        <f t="shared" si="8"/>
        <v>0.87930178255446945</v>
      </c>
      <c r="W20" s="46">
        <f t="shared" si="8"/>
        <v>0.8595860617452924</v>
      </c>
      <c r="X20" s="46">
        <f t="shared" si="8"/>
        <v>0.77403123638174121</v>
      </c>
      <c r="Y20" s="46">
        <f t="shared" si="8"/>
        <v>0.83158648453511863</v>
      </c>
      <c r="Z20" s="46">
        <f t="shared" si="8"/>
        <v>0.70320072882699158</v>
      </c>
      <c r="AA20" s="46">
        <f t="shared" si="8"/>
        <v>0.73930703750534277</v>
      </c>
      <c r="AB20" s="52">
        <f t="shared" si="8"/>
        <v>0.80085156528686396</v>
      </c>
      <c r="AC20" s="51">
        <f t="shared" si="8"/>
        <v>0.90867451219161988</v>
      </c>
      <c r="AD20" s="46">
        <f t="shared" si="8"/>
        <v>0.88842357330531585</v>
      </c>
      <c r="AE20" s="46">
        <f t="shared" si="8"/>
        <v>0.89601286181052398</v>
      </c>
      <c r="AF20" s="46">
        <f t="shared" si="8"/>
        <v>0.98374602946491163</v>
      </c>
      <c r="AG20" s="46">
        <f t="shared" si="8"/>
        <v>0.92556170524085357</v>
      </c>
      <c r="AH20" s="46">
        <f t="shared" si="8"/>
        <v>0.59524333470785817</v>
      </c>
      <c r="AI20" s="46">
        <f t="shared" si="8"/>
        <v>0.77370566663376916</v>
      </c>
      <c r="AJ20" s="52">
        <f t="shared" si="8"/>
        <v>0.83179341876088042</v>
      </c>
      <c r="AK20" s="51">
        <f t="shared" si="8"/>
        <v>0.74943447844542999</v>
      </c>
      <c r="AL20" s="46">
        <f t="shared" si="8"/>
        <v>0.68107673113719558</v>
      </c>
      <c r="AM20" s="46">
        <f t="shared" si="8"/>
        <v>0.71329485796293968</v>
      </c>
      <c r="AN20" s="46">
        <f t="shared" si="8"/>
        <v>0.77587545638065269</v>
      </c>
      <c r="AO20" s="46">
        <f t="shared" si="8"/>
        <v>0.73544841001283423</v>
      </c>
      <c r="AP20" s="46">
        <f t="shared" si="8"/>
        <v>0.57121206065765417</v>
      </c>
      <c r="AQ20" s="46">
        <f t="shared" si="8"/>
        <v>0.66890291385316447</v>
      </c>
      <c r="AR20" s="52">
        <f t="shared" si="8"/>
        <v>0.68956915413232067</v>
      </c>
      <c r="AS20" s="51">
        <f t="shared" si="8"/>
        <v>0.77513217080239527</v>
      </c>
      <c r="AT20" s="46">
        <f t="shared" si="8"/>
        <v>0.70839680837222296</v>
      </c>
      <c r="AU20" s="46">
        <f t="shared" si="8"/>
        <v>0.73679591529636346</v>
      </c>
      <c r="AV20" s="46">
        <f t="shared" si="8"/>
        <v>0.76325882509524323</v>
      </c>
      <c r="AW20" s="46">
        <f t="shared" si="8"/>
        <v>0.74613804082503066</v>
      </c>
      <c r="AX20" s="43">
        <v>0.75</v>
      </c>
      <c r="AY20" s="46">
        <f>IFERROR(AY19/AY13,"na")</f>
        <v>0.75646771955865522</v>
      </c>
      <c r="AZ20" s="46">
        <f>IFERROR(AZ19/AZ13,"na")</f>
        <v>0.74718244711299431</v>
      </c>
      <c r="BA20" s="83">
        <v>0.75</v>
      </c>
      <c r="BB20" s="84">
        <v>0.75</v>
      </c>
      <c r="BC20" s="46">
        <f>IFERROR(BC19/BC13,"na")</f>
        <v>0.75</v>
      </c>
      <c r="BD20" s="43">
        <v>0.75</v>
      </c>
      <c r="BE20" s="46">
        <f>IFERROR(BE19/BE13,"na")</f>
        <v>0.75000000000000011</v>
      </c>
      <c r="BF20" s="43">
        <v>0.75</v>
      </c>
      <c r="BG20" s="46">
        <f>IFERROR(BG19/BG13,"na")</f>
        <v>0.75000000000000011</v>
      </c>
      <c r="BH20" s="52">
        <f>IFERROR(BH19/BH13,"na")</f>
        <v>0.75000000000000011</v>
      </c>
      <c r="BI20" s="83">
        <v>0.75</v>
      </c>
      <c r="BJ20" s="84">
        <v>0.75</v>
      </c>
      <c r="BK20" s="46">
        <f>IFERROR(BK19/BK13,"na")</f>
        <v>0.75000000000000011</v>
      </c>
      <c r="BL20" s="43">
        <v>0.75</v>
      </c>
      <c r="BM20" s="46">
        <f>IFERROR(BM19/BM13,"na")</f>
        <v>0.75000000000000011</v>
      </c>
      <c r="BN20" s="43">
        <v>0.75</v>
      </c>
      <c r="BO20" s="46">
        <f>IFERROR(BO19/BO13,"na")</f>
        <v>0.75000000000000011</v>
      </c>
      <c r="BP20" s="52">
        <f>IFERROR(BP19/BP13,"na")</f>
        <v>0.75000000000000011</v>
      </c>
      <c r="BQ20" s="83">
        <v>0.75</v>
      </c>
      <c r="BR20" s="84">
        <v>0.75</v>
      </c>
      <c r="BS20" s="46">
        <f>IFERROR(BS19/BS13,"na")</f>
        <v>0.75</v>
      </c>
      <c r="BT20" s="43">
        <v>0.75</v>
      </c>
      <c r="BU20" s="46">
        <f>IFERROR(BU19/BU13,"na")</f>
        <v>0.75000000000000011</v>
      </c>
      <c r="BV20" s="43">
        <v>0.75</v>
      </c>
      <c r="BW20" s="46">
        <f>IFERROR(BW19/BW13,"na")</f>
        <v>0.74999999999999989</v>
      </c>
      <c r="BX20" s="52">
        <f>IFERROR(BX19/BX13,"na")</f>
        <v>0.75</v>
      </c>
      <c r="BY20" s="83">
        <v>0.75</v>
      </c>
      <c r="BZ20" s="84">
        <v>0.75</v>
      </c>
      <c r="CA20" s="46">
        <f>IFERROR(CA19/CA13,"na")</f>
        <v>0.74999999999999989</v>
      </c>
      <c r="CB20" s="43">
        <v>0.75</v>
      </c>
      <c r="CC20" s="46">
        <f>IFERROR(CC19/CC13,"na")</f>
        <v>0.75</v>
      </c>
      <c r="CD20" s="43">
        <v>0.75</v>
      </c>
      <c r="CE20" s="46">
        <f>IFERROR(CE19/CE13,"na")</f>
        <v>0.75</v>
      </c>
      <c r="CF20" s="52">
        <f>IFERROR(CF19/CF13,"na")</f>
        <v>0.75</v>
      </c>
      <c r="CG20" s="83">
        <v>0.75</v>
      </c>
      <c r="CH20" s="84">
        <v>0.75</v>
      </c>
      <c r="CI20" s="46">
        <f>IFERROR(CI19/CI13,"na")</f>
        <v>0.75</v>
      </c>
      <c r="CJ20" s="43">
        <v>0.75</v>
      </c>
      <c r="CK20" s="46">
        <f>IFERROR(CK19/CK13,"na")</f>
        <v>0.75</v>
      </c>
      <c r="CL20" s="43">
        <v>0.75</v>
      </c>
      <c r="CM20" s="46">
        <f>IFERROR(CM19/CM13,"na")</f>
        <v>0.74999999999999989</v>
      </c>
      <c r="CN20" s="52">
        <f>IFERROR(CN19/CN13,"na")</f>
        <v>0.74999999999999989</v>
      </c>
      <c r="CO20" s="83">
        <v>0.75</v>
      </c>
      <c r="CP20" s="84">
        <v>0.75</v>
      </c>
      <c r="CQ20" s="46">
        <f>IFERROR(CQ19/CQ13,"na")</f>
        <v>0.74999999999999989</v>
      </c>
      <c r="CR20" s="43">
        <v>0.75</v>
      </c>
      <c r="CS20" s="46">
        <f>IFERROR(CS19/CS13,"na")</f>
        <v>0.74999999999999989</v>
      </c>
      <c r="CT20" s="43">
        <v>0.75</v>
      </c>
      <c r="CU20" s="46">
        <f>IFERROR(CU19/CU13,"na")</f>
        <v>0.74999999999999989</v>
      </c>
      <c r="CV20" s="52">
        <f>IFERROR(CV19/CV13,"na")</f>
        <v>0.74999999999999989</v>
      </c>
      <c r="CW20" s="83">
        <v>0.75</v>
      </c>
      <c r="CX20" s="84">
        <v>0.75</v>
      </c>
      <c r="CY20" s="46">
        <f>IFERROR(CY19/CY13,"na")</f>
        <v>0.75000000000000011</v>
      </c>
      <c r="CZ20" s="43">
        <v>0.75</v>
      </c>
      <c r="DA20" s="46">
        <f>IFERROR(DA19/DA13,"na")</f>
        <v>0.75000000000000011</v>
      </c>
      <c r="DB20" s="43">
        <v>0.75</v>
      </c>
      <c r="DC20" s="46">
        <f>IFERROR(DC19/DC13,"na")</f>
        <v>0.75</v>
      </c>
      <c r="DD20" s="52">
        <f>IFERROR(DD19/DD13,"na")</f>
        <v>0.75</v>
      </c>
      <c r="DE20" s="83">
        <v>0.75</v>
      </c>
      <c r="DF20" s="84">
        <v>0.75</v>
      </c>
      <c r="DG20" s="46">
        <f>IFERROR(DG19/DG13,"na")</f>
        <v>0.75</v>
      </c>
      <c r="DH20" s="43">
        <v>0.75</v>
      </c>
      <c r="DI20" s="46">
        <f>IFERROR(DI19/DI13,"na")</f>
        <v>0.75000000000000011</v>
      </c>
      <c r="DJ20" s="43">
        <v>0.75</v>
      </c>
      <c r="DK20" s="46">
        <f>IFERROR(DK19/DK13,"na")</f>
        <v>0.75000000000000011</v>
      </c>
      <c r="DL20" s="52">
        <f>IFERROR(DL19/DL13,"na")</f>
        <v>0.75</v>
      </c>
      <c r="DM20" s="83">
        <v>0.75</v>
      </c>
      <c r="DN20" s="84">
        <v>0.75</v>
      </c>
      <c r="DO20" s="46">
        <f>IFERROR(DO19/DO13,"na")</f>
        <v>0.75</v>
      </c>
      <c r="DP20" s="43">
        <v>0.75</v>
      </c>
      <c r="DQ20" s="46">
        <f>IFERROR(DQ19/DQ13,"na")</f>
        <v>0.75000000000000011</v>
      </c>
      <c r="DR20" s="43">
        <v>0.75</v>
      </c>
      <c r="DS20" s="46">
        <f>IFERROR(DS19/DS13,"na")</f>
        <v>0.74999999999999989</v>
      </c>
      <c r="DT20" s="52">
        <f>IFERROR(DT19/DT13,"na")</f>
        <v>0.75000000000000011</v>
      </c>
    </row>
    <row r="21" spans="2:124" x14ac:dyDescent="0.25">
      <c r="B21" s="32" t="s">
        <v>26</v>
      </c>
      <c r="C21" s="10" t="s">
        <v>57</v>
      </c>
      <c r="E21" s="66">
        <v>3818.7809999999999</v>
      </c>
      <c r="F21" s="15">
        <v>3827.8679999999999</v>
      </c>
      <c r="G21" s="15">
        <f>E21+F21</f>
        <v>7646.6489999999994</v>
      </c>
      <c r="H21" s="15">
        <v>4033.52</v>
      </c>
      <c r="I21" s="15">
        <f>E21+F21+H21</f>
        <v>11680.169</v>
      </c>
      <c r="J21" s="15">
        <v>4041.8890000000001</v>
      </c>
      <c r="K21" s="15">
        <f>H21+J21</f>
        <v>8075.4089999999997</v>
      </c>
      <c r="L21" s="58">
        <f>E21+F21+H21+J21</f>
        <v>15722.058000000001</v>
      </c>
      <c r="M21" s="66">
        <v>5635.7110000000002</v>
      </c>
      <c r="N21" s="15">
        <v>3112.12</v>
      </c>
      <c r="O21" s="15">
        <f>M21+N21</f>
        <v>8747.8310000000001</v>
      </c>
      <c r="P21" s="15">
        <v>514.98800000000006</v>
      </c>
      <c r="Q21" s="15">
        <f>M21+N21+P21</f>
        <v>9262.8189999999995</v>
      </c>
      <c r="R21" s="15">
        <v>4012.9</v>
      </c>
      <c r="S21" s="15">
        <f>P21+R21</f>
        <v>4527.8879999999999</v>
      </c>
      <c r="T21" s="58">
        <f>M21+N21+P21+R21</f>
        <v>13275.718999999999</v>
      </c>
      <c r="U21" s="66">
        <v>2817.252</v>
      </c>
      <c r="V21" s="15">
        <v>2690.7190000000001</v>
      </c>
      <c r="W21" s="15">
        <f>U21+V21</f>
        <v>5507.9709999999995</v>
      </c>
      <c r="X21" s="15">
        <v>3238.9090000000001</v>
      </c>
      <c r="Y21" s="15">
        <f>U21+V21+X21</f>
        <v>8746.8799999999992</v>
      </c>
      <c r="Z21" s="15">
        <v>5875.85</v>
      </c>
      <c r="AA21" s="15">
        <f>X21+Z21</f>
        <v>9114.759</v>
      </c>
      <c r="AB21" s="58">
        <f>U21+V21+X21+Z21</f>
        <v>14622.73</v>
      </c>
      <c r="AC21" s="66">
        <v>2405.6039999999998</v>
      </c>
      <c r="AD21" s="15">
        <v>4772.7250000000004</v>
      </c>
      <c r="AE21" s="15">
        <f>AC21+AD21</f>
        <v>7178.3289999999997</v>
      </c>
      <c r="AF21" s="15">
        <v>2946.614</v>
      </c>
      <c r="AG21" s="15">
        <f>AC21+AD21+AF21</f>
        <v>10124.942999999999</v>
      </c>
      <c r="AH21" s="15">
        <v>9738.9429999999993</v>
      </c>
      <c r="AI21" s="15">
        <f>AF21+AH21</f>
        <v>12685.556999999999</v>
      </c>
      <c r="AJ21" s="58">
        <f>AC21+AD21+AF21+AH21</f>
        <v>19863.885999999999</v>
      </c>
      <c r="AK21" s="66">
        <v>8084.8990000000003</v>
      </c>
      <c r="AL21" s="15">
        <v>11152.36</v>
      </c>
      <c r="AM21" s="15">
        <f>AK21+AL21</f>
        <v>19237.259000000002</v>
      </c>
      <c r="AN21" s="15">
        <v>13892.368</v>
      </c>
      <c r="AO21" s="15">
        <f>AK21+AL21+AN21</f>
        <v>33129.627</v>
      </c>
      <c r="AP21" s="15">
        <v>18409.149000000001</v>
      </c>
      <c r="AQ21" s="15">
        <f>AN21+AP21</f>
        <v>32301.517</v>
      </c>
      <c r="AR21" s="58">
        <f>AK21+AL21+AN21+AP21</f>
        <v>51538.775999999998</v>
      </c>
      <c r="AS21" s="66">
        <v>9656.0840000000007</v>
      </c>
      <c r="AT21" s="15">
        <v>15915.739</v>
      </c>
      <c r="AU21" s="15">
        <f>AS21+AT21</f>
        <v>25571.823</v>
      </c>
      <c r="AV21" s="15">
        <v>12967.731</v>
      </c>
      <c r="AW21" s="15">
        <f>AS21+AT21+AV21</f>
        <v>38539.554000000004</v>
      </c>
      <c r="AX21" s="48">
        <f>IFERROR(AX13*AX22,"na")</f>
        <v>13259.935080000003</v>
      </c>
      <c r="AY21" s="15">
        <f>AV21+AX21</f>
        <v>26227.666080000003</v>
      </c>
      <c r="AZ21" s="15">
        <f>AS21+AT21+AV21+AX21</f>
        <v>51799.489080000007</v>
      </c>
      <c r="BA21" s="89">
        <f>IFERROR(BA13*BA22,"na")</f>
        <v>13922.931834000003</v>
      </c>
      <c r="BB21" s="90">
        <f>IFERROR(BB13*BB22,"na")</f>
        <v>14619.078425700003</v>
      </c>
      <c r="BC21" s="15">
        <f>BA21+BB21</f>
        <v>28542.010259700008</v>
      </c>
      <c r="BD21" s="90">
        <f>IFERROR(BD13*BD22,"na")</f>
        <v>15350.032346985005</v>
      </c>
      <c r="BE21" s="15">
        <f>BA21+BB21+BD21</f>
        <v>43892.042606685012</v>
      </c>
      <c r="BF21" s="90">
        <f>IFERROR(BF13*BF22,"na")</f>
        <v>16117.533964334254</v>
      </c>
      <c r="BG21" s="15">
        <f>BD21+BF21</f>
        <v>31467.566311319257</v>
      </c>
      <c r="BH21" s="58">
        <f>BA21+BB21+BD21+BF21</f>
        <v>60009.576571019265</v>
      </c>
      <c r="BI21" s="89">
        <f>IFERROR(BI13*BI22,"na")</f>
        <v>16923.41066255097</v>
      </c>
      <c r="BJ21" s="90">
        <f>IFERROR(BJ13*BJ22,"na")</f>
        <v>17769.581195678518</v>
      </c>
      <c r="BK21" s="15">
        <f>BI21+BJ21</f>
        <v>34692.991858229492</v>
      </c>
      <c r="BL21" s="90">
        <f>IFERROR(BL13*BL22,"na")</f>
        <v>18658.060255462446</v>
      </c>
      <c r="BM21" s="15">
        <f>BI21+BJ21+BL21</f>
        <v>53351.052113691941</v>
      </c>
      <c r="BN21" s="90">
        <f>IFERROR(BN13*BN22,"na")</f>
        <v>19590.96326823557</v>
      </c>
      <c r="BO21" s="15">
        <f>BL21+BN21</f>
        <v>38249.023523698015</v>
      </c>
      <c r="BP21" s="58">
        <f>BI21+BJ21+BL21+BN21</f>
        <v>72942.015381927515</v>
      </c>
      <c r="BQ21" s="89">
        <f>IFERROR(BQ13*BQ22,"na")</f>
        <v>20570.511431647348</v>
      </c>
      <c r="BR21" s="90">
        <f>IFERROR(BR13*BR22,"na")</f>
        <v>21599.037003229718</v>
      </c>
      <c r="BS21" s="15">
        <f>BQ21+BR21</f>
        <v>42169.54843487707</v>
      </c>
      <c r="BT21" s="90">
        <f>IFERROR(BT13*BT22,"na")</f>
        <v>22678.988853391202</v>
      </c>
      <c r="BU21" s="15">
        <f>BQ21+BR21+BT21</f>
        <v>64848.537288268271</v>
      </c>
      <c r="BV21" s="90">
        <f>IFERROR(BV13*BV22,"na")</f>
        <v>23812.938296060762</v>
      </c>
      <c r="BW21" s="15">
        <f>BT21+BV21</f>
        <v>46491.927149451963</v>
      </c>
      <c r="BX21" s="58">
        <f>BQ21+BR21+BT21+BV21</f>
        <v>88661.475584329033</v>
      </c>
      <c r="BY21" s="89">
        <f>IFERROR(BY13*BY22,"na")</f>
        <v>25003.585210863803</v>
      </c>
      <c r="BZ21" s="90">
        <f>IFERROR(BZ13*BZ22,"na")</f>
        <v>26253.76447140699</v>
      </c>
      <c r="CA21" s="15">
        <f>BY21+BZ21</f>
        <v>51257.349682270797</v>
      </c>
      <c r="CB21" s="90">
        <f>IFERROR(CB13*CB22,"na")</f>
        <v>27566.452694977343</v>
      </c>
      <c r="CC21" s="15">
        <f>BY21+BZ21+CB21</f>
        <v>78823.802377248139</v>
      </c>
      <c r="CD21" s="90">
        <f>IFERROR(CD13*CD22,"na")</f>
        <v>28944.775329726213</v>
      </c>
      <c r="CE21" s="15">
        <f>CB21+CD21</f>
        <v>56511.228024703552</v>
      </c>
      <c r="CF21" s="58">
        <f>BY21+BZ21+CB21+CD21</f>
        <v>107768.57770697435</v>
      </c>
      <c r="CG21" s="89">
        <f>IFERROR(CG13*CG22,"na")</f>
        <v>30392.01409621253</v>
      </c>
      <c r="CH21" s="90">
        <f>IFERROR(CH13*CH22,"na")</f>
        <v>31911.614801023155</v>
      </c>
      <c r="CI21" s="15">
        <f>CG21+CH21</f>
        <v>62303.628897235685</v>
      </c>
      <c r="CJ21" s="90">
        <f>IFERROR(CJ13*CJ22,"na")</f>
        <v>33507.195541074318</v>
      </c>
      <c r="CK21" s="15">
        <f>CG21+CH21+CJ21</f>
        <v>95810.824438309995</v>
      </c>
      <c r="CL21" s="90">
        <f>IFERROR(CL13*CL22,"na")</f>
        <v>35182.555318128034</v>
      </c>
      <c r="CM21" s="15">
        <f>CJ21+CL21</f>
        <v>68689.750859202351</v>
      </c>
      <c r="CN21" s="58">
        <f>CG21+CH21+CJ21+CL21</f>
        <v>130993.37975643802</v>
      </c>
      <c r="CO21" s="89">
        <f>IFERROR(CO13*CO22,"na")</f>
        <v>36941.683084034441</v>
      </c>
      <c r="CP21" s="90">
        <f>IFERROR(CP13*CP22,"na")</f>
        <v>38788.767238236163</v>
      </c>
      <c r="CQ21" s="15">
        <f>CO21+CP21</f>
        <v>75730.450322270597</v>
      </c>
      <c r="CR21" s="90">
        <f>IFERROR(CR13*CR22,"na")</f>
        <v>40728.205600147972</v>
      </c>
      <c r="CS21" s="15">
        <f>CO21+CP21+CR21</f>
        <v>116458.65592241858</v>
      </c>
      <c r="CT21" s="90">
        <f>IFERROR(CT13*CT22,"na")</f>
        <v>42764.615880155368</v>
      </c>
      <c r="CU21" s="15">
        <f>CR21+CT21</f>
        <v>83492.821480303333</v>
      </c>
      <c r="CV21" s="58">
        <f>CO21+CP21+CR21+CT21</f>
        <v>159223.27180257393</v>
      </c>
      <c r="CW21" s="89">
        <f>IFERROR(CW13*CW22,"na")</f>
        <v>44902.846674163135</v>
      </c>
      <c r="CX21" s="90">
        <f>IFERROR(CX13*CX22,"na")</f>
        <v>47147.989007871292</v>
      </c>
      <c r="CY21" s="15">
        <f>CW21+CX21</f>
        <v>92050.835682034434</v>
      </c>
      <c r="CZ21" s="90">
        <f>IFERROR(CZ13*CZ22,"na")</f>
        <v>49505.388458264861</v>
      </c>
      <c r="DA21" s="15">
        <f>CW21+CX21+CZ21</f>
        <v>141556.22414029931</v>
      </c>
      <c r="DB21" s="90">
        <f>IFERROR(DB13*DB22,"na")</f>
        <v>51980.657881178107</v>
      </c>
      <c r="DC21" s="15">
        <f>CZ21+DB21</f>
        <v>101486.04633944297</v>
      </c>
      <c r="DD21" s="58">
        <f>CW21+CX21+CZ21+DB21</f>
        <v>193536.88202147742</v>
      </c>
      <c r="DE21" s="89">
        <f>IFERROR(DE13*DE22,"na")</f>
        <v>54579.690775237017</v>
      </c>
      <c r="DF21" s="90">
        <f>IFERROR(DF13*DF22,"na")</f>
        <v>57308.675313998865</v>
      </c>
      <c r="DG21" s="15">
        <f>DE21+DF21</f>
        <v>111888.36608923587</v>
      </c>
      <c r="DH21" s="90">
        <f>IFERROR(DH13*DH22,"na")</f>
        <v>60174.109079698814</v>
      </c>
      <c r="DI21" s="15">
        <f>DE21+DF21+DH21</f>
        <v>172062.47516893467</v>
      </c>
      <c r="DJ21" s="90">
        <f>IFERROR(DJ13*DJ22,"na")</f>
        <v>63182.814533683755</v>
      </c>
      <c r="DK21" s="15">
        <f>DH21+DJ21</f>
        <v>123356.92361338256</v>
      </c>
      <c r="DL21" s="58">
        <f>DE21+DF21+DH21+DJ21</f>
        <v>235245.28970261844</v>
      </c>
      <c r="DM21" s="89">
        <f>IFERROR(DM13*DM22,"na")</f>
        <v>66341.955260367933</v>
      </c>
      <c r="DN21" s="90">
        <f>IFERROR(DN13*DN22,"na")</f>
        <v>69659.053023386339</v>
      </c>
      <c r="DO21" s="15">
        <f>DM21+DN21</f>
        <v>136001.00828375429</v>
      </c>
      <c r="DP21" s="90">
        <f>IFERROR(DP13*DP22,"na")</f>
        <v>73142.005674555665</v>
      </c>
      <c r="DQ21" s="15">
        <f>DM21+DN21+DP21</f>
        <v>209143.01395830995</v>
      </c>
      <c r="DR21" s="90">
        <f>IFERROR(DR13*DR22,"na")</f>
        <v>76799.105958283457</v>
      </c>
      <c r="DS21" s="15">
        <f>DP21+DR21</f>
        <v>149941.11163283914</v>
      </c>
      <c r="DT21" s="58">
        <f>DM21+DN21+DP21+DR21</f>
        <v>285942.11991659342</v>
      </c>
    </row>
    <row r="22" spans="2:124" ht="14.4" x14ac:dyDescent="0.3">
      <c r="B22" s="41" t="s">
        <v>24</v>
      </c>
      <c r="C22" s="12" t="s">
        <v>58</v>
      </c>
      <c r="D22" s="12"/>
      <c r="E22" s="51">
        <f t="shared" ref="E22:AW22" si="9">IFERROR(E21/E13,"na")</f>
        <v>0.24756551478460598</v>
      </c>
      <c r="F22" s="46">
        <f t="shared" si="9"/>
        <v>0.20329694433306159</v>
      </c>
      <c r="G22" s="46">
        <f t="shared" si="9"/>
        <v>0.22323189638902108</v>
      </c>
      <c r="H22" s="46">
        <f t="shared" si="9"/>
        <v>0.17747538544989777</v>
      </c>
      <c r="I22" s="46">
        <f t="shared" si="9"/>
        <v>0.20498179996792992</v>
      </c>
      <c r="J22" s="46">
        <f t="shared" si="9"/>
        <v>0.15042690108798631</v>
      </c>
      <c r="K22" s="46">
        <f t="shared" si="9"/>
        <v>0.16282161638936038</v>
      </c>
      <c r="L22" s="52">
        <f t="shared" si="9"/>
        <v>0.18750006037498756</v>
      </c>
      <c r="M22" s="51">
        <f t="shared" si="9"/>
        <v>0.24277091636203516</v>
      </c>
      <c r="N22" s="46">
        <f t="shared" si="9"/>
        <v>0.11551867909929342</v>
      </c>
      <c r="O22" s="46">
        <f t="shared" si="9"/>
        <v>0.17441761375984566</v>
      </c>
      <c r="P22" s="46">
        <f t="shared" si="9"/>
        <v>1.9656502440459356E-2</v>
      </c>
      <c r="Q22" s="46">
        <f t="shared" si="9"/>
        <v>0.12131430846474128</v>
      </c>
      <c r="R22" s="46">
        <f t="shared" si="9"/>
        <v>0.14532957135363619</v>
      </c>
      <c r="S22" s="46">
        <f t="shared" si="9"/>
        <v>8.4143058407858379E-2</v>
      </c>
      <c r="T22" s="52">
        <f t="shared" si="9"/>
        <v>0.12769252274720291</v>
      </c>
      <c r="U22" s="51">
        <f t="shared" si="9"/>
        <v>9.8356596759780424E-2</v>
      </c>
      <c r="V22" s="46">
        <f t="shared" si="9"/>
        <v>9.6920498701018029E-2</v>
      </c>
      <c r="W22" s="46">
        <f t="shared" si="9"/>
        <v>9.7649764510892564E-2</v>
      </c>
      <c r="X22" s="46">
        <f t="shared" si="9"/>
        <v>0.11803525938712797</v>
      </c>
      <c r="Y22" s="46">
        <f t="shared" si="9"/>
        <v>0.10432133721680711</v>
      </c>
      <c r="Z22" s="46">
        <f t="shared" si="9"/>
        <v>0.22265608510438997</v>
      </c>
      <c r="AA22" s="46">
        <f t="shared" si="9"/>
        <v>0.16932494351103652</v>
      </c>
      <c r="AB22" s="52">
        <f t="shared" si="9"/>
        <v>0.13265009456630486</v>
      </c>
      <c r="AC22" s="51">
        <f t="shared" si="9"/>
        <v>9.7437691887349479E-2</v>
      </c>
      <c r="AD22" s="46">
        <f t="shared" si="9"/>
        <v>0.11587240133034911</v>
      </c>
      <c r="AE22" s="46">
        <f t="shared" si="9"/>
        <v>0.10896376715501084</v>
      </c>
      <c r="AF22" s="46">
        <f t="shared" si="9"/>
        <v>8.8073956425268871E-2</v>
      </c>
      <c r="AG22" s="46">
        <f t="shared" si="9"/>
        <v>0.10192800447772998</v>
      </c>
      <c r="AH22" s="46">
        <f t="shared" si="9"/>
        <v>0.24733175875445645</v>
      </c>
      <c r="AI22" s="46">
        <f t="shared" si="9"/>
        <v>0.17417520369159975</v>
      </c>
      <c r="AJ22" s="52">
        <f t="shared" si="9"/>
        <v>0.1432041250406999</v>
      </c>
      <c r="AK22" s="51">
        <f t="shared" si="9"/>
        <v>0.18844655954750256</v>
      </c>
      <c r="AL22" s="46">
        <f t="shared" si="9"/>
        <v>0.23173791404334429</v>
      </c>
      <c r="AM22" s="46">
        <f t="shared" si="9"/>
        <v>0.21133398903809086</v>
      </c>
      <c r="AN22" s="46">
        <f t="shared" si="9"/>
        <v>0.27850377110820035</v>
      </c>
      <c r="AO22" s="46">
        <f t="shared" si="9"/>
        <v>0.23511211358298278</v>
      </c>
      <c r="AP22" s="46">
        <f t="shared" si="9"/>
        <v>0.33703119352326821</v>
      </c>
      <c r="AQ22" s="46">
        <f t="shared" si="9"/>
        <v>0.30909462083588596</v>
      </c>
      <c r="AR22" s="52">
        <f t="shared" si="9"/>
        <v>0.26358310411611102</v>
      </c>
      <c r="AS22" s="51">
        <f t="shared" si="9"/>
        <v>0.19608858659414755</v>
      </c>
      <c r="AT22" s="46">
        <f t="shared" si="9"/>
        <v>0.23942697668104568</v>
      </c>
      <c r="AU22" s="46">
        <f t="shared" si="9"/>
        <v>0.22098440696718916</v>
      </c>
      <c r="AV22" s="46">
        <f t="shared" si="9"/>
        <v>0.20537231091782993</v>
      </c>
      <c r="AW22" s="46">
        <f t="shared" si="9"/>
        <v>0.21547291325137355</v>
      </c>
      <c r="AX22" s="81">
        <v>0.2</v>
      </c>
      <c r="AY22" s="46">
        <f>IFERROR(AY21/AY13,"na")</f>
        <v>0.20262063947211215</v>
      </c>
      <c r="AZ22" s="46">
        <f>IFERROR(AZ21/AZ13,"na")</f>
        <v>0.21128850653946663</v>
      </c>
      <c r="BA22" s="88">
        <v>0.2</v>
      </c>
      <c r="BB22" s="81">
        <v>0.2</v>
      </c>
      <c r="BC22" s="46">
        <f>IFERROR(BC21/BC13,"na")</f>
        <v>0.2</v>
      </c>
      <c r="BD22" s="81">
        <v>0.2</v>
      </c>
      <c r="BE22" s="46">
        <f>IFERROR(BE21/BE13,"na")</f>
        <v>0.2</v>
      </c>
      <c r="BF22" s="81">
        <v>0.2</v>
      </c>
      <c r="BG22" s="46">
        <f>IFERROR(BG21/BG13,"na")</f>
        <v>0.2</v>
      </c>
      <c r="BH22" s="52">
        <f>IFERROR(BH21/BH13,"na")</f>
        <v>0.2</v>
      </c>
      <c r="BI22" s="88">
        <v>0.2</v>
      </c>
      <c r="BJ22" s="81">
        <v>0.2</v>
      </c>
      <c r="BK22" s="46">
        <f>IFERROR(BK21/BK13,"na")</f>
        <v>0.20000000000000004</v>
      </c>
      <c r="BL22" s="81">
        <v>0.2</v>
      </c>
      <c r="BM22" s="46">
        <f>IFERROR(BM21/BM13,"na")</f>
        <v>0.20000000000000007</v>
      </c>
      <c r="BN22" s="81">
        <v>0.2</v>
      </c>
      <c r="BO22" s="46">
        <f>IFERROR(BO21/BO13,"na")</f>
        <v>0.2</v>
      </c>
      <c r="BP22" s="52">
        <f>IFERROR(BP21/BP13,"na")</f>
        <v>0.20000000000000004</v>
      </c>
      <c r="BQ22" s="88">
        <v>0.2</v>
      </c>
      <c r="BR22" s="81">
        <v>0.2</v>
      </c>
      <c r="BS22" s="46">
        <f>IFERROR(BS21/BS13,"na")</f>
        <v>0.20000000000000004</v>
      </c>
      <c r="BT22" s="81">
        <v>0.2</v>
      </c>
      <c r="BU22" s="46">
        <f>IFERROR(BU21/BU13,"na")</f>
        <v>0.20000000000000004</v>
      </c>
      <c r="BV22" s="81">
        <v>0.2</v>
      </c>
      <c r="BW22" s="46">
        <f>IFERROR(BW21/BW13,"na")</f>
        <v>0.19999999999999998</v>
      </c>
      <c r="BX22" s="52">
        <f>IFERROR(BX21/BX13,"na")</f>
        <v>0.2</v>
      </c>
      <c r="BY22" s="88">
        <v>0.2</v>
      </c>
      <c r="BZ22" s="81">
        <v>0.2</v>
      </c>
      <c r="CA22" s="46">
        <f>IFERROR(CA21/CA13,"na")</f>
        <v>0.2</v>
      </c>
      <c r="CB22" s="81">
        <v>0.2</v>
      </c>
      <c r="CC22" s="46">
        <f>IFERROR(CC21/CC13,"na")</f>
        <v>0.2</v>
      </c>
      <c r="CD22" s="81">
        <v>0.2</v>
      </c>
      <c r="CE22" s="46">
        <f>IFERROR(CE21/CE13,"na")</f>
        <v>0.19999999999999998</v>
      </c>
      <c r="CF22" s="52">
        <f>IFERROR(CF21/CF13,"na")</f>
        <v>0.2</v>
      </c>
      <c r="CG22" s="88">
        <v>0.2</v>
      </c>
      <c r="CH22" s="81">
        <v>0.2</v>
      </c>
      <c r="CI22" s="46">
        <f>IFERROR(CI21/CI13,"na")</f>
        <v>0.2</v>
      </c>
      <c r="CJ22" s="81">
        <v>0.2</v>
      </c>
      <c r="CK22" s="46">
        <f>IFERROR(CK21/CK13,"na")</f>
        <v>0.2</v>
      </c>
      <c r="CL22" s="81">
        <v>0.2</v>
      </c>
      <c r="CM22" s="46">
        <f>IFERROR(CM21/CM13,"na")</f>
        <v>0.2</v>
      </c>
      <c r="CN22" s="52">
        <f>IFERROR(CN21/CN13,"na")</f>
        <v>0.19999999999999998</v>
      </c>
      <c r="CO22" s="88">
        <v>0.2</v>
      </c>
      <c r="CP22" s="81">
        <v>0.2</v>
      </c>
      <c r="CQ22" s="46">
        <f>IFERROR(CQ21/CQ13,"na")</f>
        <v>0.19999999999999998</v>
      </c>
      <c r="CR22" s="81">
        <v>0.2</v>
      </c>
      <c r="CS22" s="46">
        <f>IFERROR(CS21/CS13,"na")</f>
        <v>0.2</v>
      </c>
      <c r="CT22" s="81">
        <v>0.2</v>
      </c>
      <c r="CU22" s="46">
        <f>IFERROR(CU21/CU13,"na")</f>
        <v>0.2</v>
      </c>
      <c r="CV22" s="52">
        <f>IFERROR(CV21/CV13,"na")</f>
        <v>0.2</v>
      </c>
      <c r="CW22" s="88">
        <v>0.2</v>
      </c>
      <c r="CX22" s="81">
        <v>0.2</v>
      </c>
      <c r="CY22" s="46">
        <f>IFERROR(CY21/CY13,"na")</f>
        <v>0.20000000000000004</v>
      </c>
      <c r="CZ22" s="81">
        <v>0.2</v>
      </c>
      <c r="DA22" s="46">
        <f>IFERROR(DA21/DA13,"na")</f>
        <v>0.20000000000000004</v>
      </c>
      <c r="DB22" s="81">
        <v>0.2</v>
      </c>
      <c r="DC22" s="46">
        <f>IFERROR(DC21/DC13,"na")</f>
        <v>0.20000000000000004</v>
      </c>
      <c r="DD22" s="52">
        <f>IFERROR(DD21/DD13,"na")</f>
        <v>0.20000000000000004</v>
      </c>
      <c r="DE22" s="88">
        <v>0.2</v>
      </c>
      <c r="DF22" s="81">
        <v>0.2</v>
      </c>
      <c r="DG22" s="46">
        <f>IFERROR(DG21/DG13,"na")</f>
        <v>0.2</v>
      </c>
      <c r="DH22" s="81">
        <v>0.2</v>
      </c>
      <c r="DI22" s="46">
        <f>IFERROR(DI21/DI13,"na")</f>
        <v>0.19999999999999998</v>
      </c>
      <c r="DJ22" s="81">
        <v>0.2</v>
      </c>
      <c r="DK22" s="46">
        <f>IFERROR(DK21/DK13,"na")</f>
        <v>0.2</v>
      </c>
      <c r="DL22" s="52">
        <f>IFERROR(DL21/DL13,"na")</f>
        <v>0.19999999999999998</v>
      </c>
      <c r="DM22" s="88">
        <v>0.2</v>
      </c>
      <c r="DN22" s="81">
        <v>0.2</v>
      </c>
      <c r="DO22" s="46">
        <f>IFERROR(DO21/DO13,"na")</f>
        <v>0.2</v>
      </c>
      <c r="DP22" s="81">
        <v>0.2</v>
      </c>
      <c r="DQ22" s="46">
        <f>IFERROR(DQ21/DQ13,"na")</f>
        <v>0.2</v>
      </c>
      <c r="DR22" s="81">
        <v>0.2</v>
      </c>
      <c r="DS22" s="46">
        <f>IFERROR(DS21/DS13,"na")</f>
        <v>0.2</v>
      </c>
      <c r="DT22" s="52">
        <f>IFERROR(DT21/DT13,"na")</f>
        <v>0.20000000000000004</v>
      </c>
    </row>
    <row r="23" spans="2:124" s="15" customFormat="1" x14ac:dyDescent="0.25">
      <c r="B23" s="32" t="s">
        <v>27</v>
      </c>
      <c r="C23" s="15" t="s">
        <v>57</v>
      </c>
      <c r="E23" s="66">
        <v>294.13299999999998</v>
      </c>
      <c r="F23" s="15">
        <v>203.08099999999999</v>
      </c>
      <c r="G23" s="15">
        <f>E23+F23</f>
        <v>497.21399999999994</v>
      </c>
      <c r="H23" s="15">
        <v>-556.05499999999995</v>
      </c>
      <c r="I23" s="15">
        <f>E23+F23+H23</f>
        <v>-58.841000000000008</v>
      </c>
      <c r="J23" s="15">
        <v>1042.8989999999999</v>
      </c>
      <c r="K23" s="15">
        <f>H23+J23</f>
        <v>486.84399999999994</v>
      </c>
      <c r="L23" s="58">
        <f>E23+F23+H23+J23</f>
        <v>984.05799999999988</v>
      </c>
      <c r="M23" s="66">
        <v>-984.36500000000001</v>
      </c>
      <c r="N23" s="15">
        <v>-2529.0590000000002</v>
      </c>
      <c r="O23" s="15">
        <f>M23+N23</f>
        <v>-3513.424</v>
      </c>
      <c r="P23" s="15">
        <v>11344.058000000001</v>
      </c>
      <c r="Q23" s="15">
        <f>M23+N23+P23</f>
        <v>7830.6340000000009</v>
      </c>
      <c r="R23" s="15">
        <v>-1305.4259999999999</v>
      </c>
      <c r="S23" s="15">
        <f>P23+R23</f>
        <v>10038.632000000001</v>
      </c>
      <c r="T23" s="58">
        <f>M23+N23+P23+R23</f>
        <v>6525.2080000000005</v>
      </c>
      <c r="U23" s="66">
        <v>346.5</v>
      </c>
      <c r="V23" s="15">
        <v>-831.45100000000002</v>
      </c>
      <c r="W23" s="15">
        <f>U23+V23</f>
        <v>-484.95100000000002</v>
      </c>
      <c r="X23" s="15">
        <v>1431.502</v>
      </c>
      <c r="Y23" s="15">
        <f>U23+V23+X23</f>
        <v>946.55099999999993</v>
      </c>
      <c r="Z23" s="15">
        <v>732.625</v>
      </c>
      <c r="AA23" s="15">
        <f>X23+Z23</f>
        <v>2164.127</v>
      </c>
      <c r="AB23" s="58">
        <f>U23+V23+X23+Z23</f>
        <v>1679.1759999999999</v>
      </c>
      <c r="AC23" s="66">
        <v>-1300.096</v>
      </c>
      <c r="AD23" s="15">
        <v>-1693.8050000000001</v>
      </c>
      <c r="AE23" s="15">
        <f>AC23+AD23</f>
        <v>-2993.9009999999998</v>
      </c>
      <c r="AF23" s="15">
        <v>-3943.6239999999998</v>
      </c>
      <c r="AG23" s="15">
        <f>AC23+AD23+AF23</f>
        <v>-6937.5249999999996</v>
      </c>
      <c r="AH23" s="15">
        <v>4497.982</v>
      </c>
      <c r="AI23" s="15">
        <f>AF23+AH23</f>
        <v>554.35800000000017</v>
      </c>
      <c r="AJ23" s="58">
        <f>AC23+AD23+AF23+AH23</f>
        <v>-2439.5429999999997</v>
      </c>
      <c r="AK23" s="66">
        <v>694.65700000000004</v>
      </c>
      <c r="AL23" s="15">
        <v>1671.598</v>
      </c>
      <c r="AM23" s="15">
        <f>AK23+AL23</f>
        <v>2366.2550000000001</v>
      </c>
      <c r="AN23" s="15">
        <v>-5106.2269999999999</v>
      </c>
      <c r="AO23" s="15">
        <f>AK23+AL23+AN23</f>
        <v>-2739.9719999999998</v>
      </c>
      <c r="AP23" s="15">
        <v>2553.4290000000001</v>
      </c>
      <c r="AQ23" s="15">
        <f>AN23+AP23</f>
        <v>-2552.7979999999998</v>
      </c>
      <c r="AR23" s="58">
        <f>AK23+AL23+AN23+AP23</f>
        <v>-186.54299999999967</v>
      </c>
      <c r="AS23" s="66">
        <v>-973.12599999999998</v>
      </c>
      <c r="AT23" s="15">
        <v>-52.457000000000001</v>
      </c>
      <c r="AU23" s="15">
        <f>AS23+AT23</f>
        <v>-1025.5830000000001</v>
      </c>
      <c r="AV23" s="15">
        <v>-818.81100000000004</v>
      </c>
      <c r="AW23" s="15">
        <f>AS23+AT23+AV23</f>
        <v>-1844.3940000000002</v>
      </c>
      <c r="AX23" s="48">
        <f>IFERROR(AX13*AX24,"na")</f>
        <v>662.99675400000012</v>
      </c>
      <c r="AY23" s="15">
        <f>AV23+AX23</f>
        <v>-155.81424599999991</v>
      </c>
      <c r="AZ23" s="15">
        <f>AS23+AT23+AV23+AX23</f>
        <v>-1181.397246</v>
      </c>
      <c r="BA23" s="89">
        <f>IFERROR(BA13*BA24,"na")</f>
        <v>696.14659170000016</v>
      </c>
      <c r="BB23" s="90">
        <f>IFERROR(BB13*BB24,"na")</f>
        <v>730.95392128500009</v>
      </c>
      <c r="BC23" s="15">
        <f>BA23+BB23</f>
        <v>1427.1005129850003</v>
      </c>
      <c r="BD23" s="90">
        <f>IFERROR(BD13*BD24,"na")</f>
        <v>767.50161734925018</v>
      </c>
      <c r="BE23" s="15">
        <f>BA23+BB23+BD23</f>
        <v>2194.6021303342504</v>
      </c>
      <c r="BF23" s="90">
        <f>IFERROR(BF13*BF24,"na")</f>
        <v>805.87669821671273</v>
      </c>
      <c r="BG23" s="15">
        <f>BD23+BF23</f>
        <v>1573.378315565963</v>
      </c>
      <c r="BH23" s="58">
        <f>BA23+BB23+BD23+BF23</f>
        <v>3000.478828550963</v>
      </c>
      <c r="BI23" s="89">
        <f>IFERROR(BI13*BI24,"na")</f>
        <v>846.17053312754842</v>
      </c>
      <c r="BJ23" s="90">
        <f>IFERROR(BJ13*BJ24,"na")</f>
        <v>888.47905978392589</v>
      </c>
      <c r="BK23" s="15">
        <f>BI23+BJ23</f>
        <v>1734.6495929114744</v>
      </c>
      <c r="BL23" s="90">
        <f>IFERROR(BL13*BL24,"na")</f>
        <v>932.90301277312233</v>
      </c>
      <c r="BM23" s="15">
        <f>BI23+BJ23+BL23</f>
        <v>2667.5526056845965</v>
      </c>
      <c r="BN23" s="90">
        <f>IFERROR(BN13*BN24,"na")</f>
        <v>979.54816341177855</v>
      </c>
      <c r="BO23" s="15">
        <f>BL23+BN23</f>
        <v>1912.4511761849008</v>
      </c>
      <c r="BP23" s="58">
        <f>BI23+BJ23+BL23+BN23</f>
        <v>3647.1007690963752</v>
      </c>
      <c r="BQ23" s="89">
        <f>IFERROR(BQ13*BQ24,"na")</f>
        <v>1028.5255715823673</v>
      </c>
      <c r="BR23" s="90">
        <f>IFERROR(BR13*BR24,"na")</f>
        <v>1079.9518501614857</v>
      </c>
      <c r="BS23" s="15">
        <f>BQ23+BR23</f>
        <v>2108.477421743853</v>
      </c>
      <c r="BT23" s="90">
        <f>IFERROR(BT13*BT24,"na")</f>
        <v>1133.9494426695601</v>
      </c>
      <c r="BU23" s="15">
        <f>BQ23+BR23+BT23</f>
        <v>3242.4268644134131</v>
      </c>
      <c r="BV23" s="90">
        <f>IFERROR(BV13*BV24,"na")</f>
        <v>1190.646914803038</v>
      </c>
      <c r="BW23" s="15">
        <f>BT23+BV23</f>
        <v>2324.5963574725984</v>
      </c>
      <c r="BX23" s="58">
        <f>BQ23+BR23+BT23+BV23</f>
        <v>4433.0737792164509</v>
      </c>
      <c r="BY23" s="89">
        <f>IFERROR(BY13*BY24,"na")</f>
        <v>1250.1792605431901</v>
      </c>
      <c r="BZ23" s="90">
        <f>IFERROR(BZ13*BZ24,"na")</f>
        <v>1312.6882235703495</v>
      </c>
      <c r="CA23" s="15">
        <f>BY23+BZ23</f>
        <v>2562.8674841135398</v>
      </c>
      <c r="CB23" s="90">
        <f>IFERROR(CB13*CB24,"na")</f>
        <v>1378.3226347488671</v>
      </c>
      <c r="CC23" s="15">
        <f>BY23+BZ23+CB23</f>
        <v>3941.190118862407</v>
      </c>
      <c r="CD23" s="90">
        <f>IFERROR(CD13*CD24,"na")</f>
        <v>1447.2387664863106</v>
      </c>
      <c r="CE23" s="15">
        <f>CB23+CD23</f>
        <v>2825.561401235178</v>
      </c>
      <c r="CF23" s="58">
        <f>BY23+BZ23+CB23+CD23</f>
        <v>5388.4288853487178</v>
      </c>
      <c r="CG23" s="89">
        <f>IFERROR(CG13*CG24,"na")</f>
        <v>1519.6007048106264</v>
      </c>
      <c r="CH23" s="90">
        <f>IFERROR(CH13*CH24,"na")</f>
        <v>1595.5807400511578</v>
      </c>
      <c r="CI23" s="15">
        <f>CG23+CH23</f>
        <v>3115.1814448617843</v>
      </c>
      <c r="CJ23" s="90">
        <f>IFERROR(CJ13*CJ24,"na")</f>
        <v>1675.3597770537158</v>
      </c>
      <c r="CK23" s="15">
        <f>CG23+CH23+CJ23</f>
        <v>4790.5412219155005</v>
      </c>
      <c r="CL23" s="90">
        <f>IFERROR(CL13*CL24,"na")</f>
        <v>1759.1277659064017</v>
      </c>
      <c r="CM23" s="15">
        <f>CJ23+CL23</f>
        <v>3434.4875429601175</v>
      </c>
      <c r="CN23" s="58">
        <f>CG23+CH23+CJ23+CL23</f>
        <v>6549.6689878219022</v>
      </c>
      <c r="CO23" s="89">
        <f>IFERROR(CO13*CO24,"na")</f>
        <v>1847.084154201722</v>
      </c>
      <c r="CP23" s="90">
        <f>IFERROR(CP13*CP24,"na")</f>
        <v>1939.438361911808</v>
      </c>
      <c r="CQ23" s="15">
        <f>CO23+CP23</f>
        <v>3786.5225161135299</v>
      </c>
      <c r="CR23" s="90">
        <f>IFERROR(CR13*CR24,"na")</f>
        <v>2036.4102800073983</v>
      </c>
      <c r="CS23" s="15">
        <f>CO23+CP23+CR23</f>
        <v>5822.9327961209283</v>
      </c>
      <c r="CT23" s="90">
        <f>IFERROR(CT13*CT24,"na")</f>
        <v>2138.2307940077685</v>
      </c>
      <c r="CU23" s="15">
        <f>CR23+CT23</f>
        <v>4174.6410740151669</v>
      </c>
      <c r="CV23" s="58">
        <f>CO23+CP23+CR23+CT23</f>
        <v>7961.1635901286973</v>
      </c>
      <c r="CW23" s="89">
        <f>IFERROR(CW13*CW24,"na")</f>
        <v>2245.1423337081569</v>
      </c>
      <c r="CX23" s="90">
        <f>IFERROR(CX13*CX24,"na")</f>
        <v>2357.3994503935646</v>
      </c>
      <c r="CY23" s="15">
        <f>CW23+CX23</f>
        <v>4602.5417841017215</v>
      </c>
      <c r="CZ23" s="90">
        <f>IFERROR(CZ13*CZ24,"na")</f>
        <v>2475.269422913243</v>
      </c>
      <c r="DA23" s="15">
        <f>CW23+CX23+CZ23</f>
        <v>7077.8112070149646</v>
      </c>
      <c r="DB23" s="90">
        <f>IFERROR(DB13*DB24,"na")</f>
        <v>2599.0328940589052</v>
      </c>
      <c r="DC23" s="15">
        <f>CZ23+DB23</f>
        <v>5074.3023169721482</v>
      </c>
      <c r="DD23" s="58">
        <f>CW23+CX23+CZ23+DB23</f>
        <v>9676.8441010738698</v>
      </c>
      <c r="DE23" s="89">
        <f>IFERROR(DE13*DE24,"na")</f>
        <v>2728.9845387618507</v>
      </c>
      <c r="DF23" s="90">
        <f>IFERROR(DF13*DF24,"na")</f>
        <v>2865.4337656999433</v>
      </c>
      <c r="DG23" s="15">
        <f>DE23+DF23</f>
        <v>5594.4183044617939</v>
      </c>
      <c r="DH23" s="90">
        <f>IFERROR(DH13*DH24,"na")</f>
        <v>3008.7054539849405</v>
      </c>
      <c r="DI23" s="15">
        <f>DE23+DF23+DH23</f>
        <v>8603.1237584467344</v>
      </c>
      <c r="DJ23" s="90">
        <f>IFERROR(DJ13*DJ24,"na")</f>
        <v>3159.1407266841875</v>
      </c>
      <c r="DK23" s="15">
        <f>DH23+DJ23</f>
        <v>6167.8461806691284</v>
      </c>
      <c r="DL23" s="58">
        <f>DE23+DF23+DH23+DJ23</f>
        <v>11762.264485130921</v>
      </c>
      <c r="DM23" s="89">
        <f>IFERROR(DM13*DM24,"na")</f>
        <v>3317.097763018397</v>
      </c>
      <c r="DN23" s="90">
        <f>IFERROR(DN13*DN24,"na")</f>
        <v>3482.9526511693171</v>
      </c>
      <c r="DO23" s="15">
        <f>DM23+DN23</f>
        <v>6800.0504141877136</v>
      </c>
      <c r="DP23" s="90">
        <f>IFERROR(DP13*DP24,"na")</f>
        <v>3657.1002837277833</v>
      </c>
      <c r="DQ23" s="15">
        <f>DM23+DN23+DP23</f>
        <v>10457.150697915496</v>
      </c>
      <c r="DR23" s="90">
        <f>IFERROR(DR13*DR24,"na")</f>
        <v>3839.9552979141727</v>
      </c>
      <c r="DS23" s="15">
        <f>DP23+DR23</f>
        <v>7497.0555816419565</v>
      </c>
      <c r="DT23" s="58">
        <f>DM23+DN23+DP23+DR23</f>
        <v>14297.105995829668</v>
      </c>
    </row>
    <row r="24" spans="2:124" ht="14.4" x14ac:dyDescent="0.3">
      <c r="B24" s="41" t="s">
        <v>24</v>
      </c>
      <c r="C24" s="12" t="s">
        <v>58</v>
      </c>
      <c r="D24" s="12"/>
      <c r="E24" s="51">
        <f t="shared" ref="E24:AW24" si="10">IFERROR(E23/E17,"na")</f>
        <v>1.993617749977955E-2</v>
      </c>
      <c r="F24" s="46">
        <f t="shared" si="10"/>
        <v>1.123012383489698E-2</v>
      </c>
      <c r="G24" s="46">
        <f t="shared" si="10"/>
        <v>1.5141732769036454E-2</v>
      </c>
      <c r="H24" s="46">
        <f t="shared" si="10"/>
        <v>-2.5652719872003741E-2</v>
      </c>
      <c r="I24" s="46">
        <f t="shared" si="10"/>
        <v>-1.0793823425735503E-3</v>
      </c>
      <c r="J24" s="46">
        <f t="shared" si="10"/>
        <v>4.0415461577643794E-2</v>
      </c>
      <c r="K24" s="46">
        <f t="shared" si="10"/>
        <v>1.0253510293600254E-2</v>
      </c>
      <c r="L24" s="52">
        <f t="shared" si="10"/>
        <v>1.2252017105995114E-2</v>
      </c>
      <c r="M24" s="51">
        <f t="shared" si="10"/>
        <v>-4.4383533898971483E-2</v>
      </c>
      <c r="N24" s="46">
        <f t="shared" si="10"/>
        <v>-9.8000104391507387E-2</v>
      </c>
      <c r="O24" s="46">
        <f t="shared" si="10"/>
        <v>-7.3218748948245718E-2</v>
      </c>
      <c r="P24" s="46">
        <f t="shared" si="10"/>
        <v>0.32167827408691996</v>
      </c>
      <c r="Q24" s="46">
        <f t="shared" si="10"/>
        <v>9.4061066323010006E-2</v>
      </c>
      <c r="R24" s="46">
        <f t="shared" si="10"/>
        <v>-5.0174423176662639E-2</v>
      </c>
      <c r="S24" s="46">
        <f t="shared" si="10"/>
        <v>0.16380781178306469</v>
      </c>
      <c r="T24" s="52">
        <f t="shared" si="10"/>
        <v>5.9717305730376022E-2</v>
      </c>
      <c r="U24" s="51">
        <f t="shared" si="10"/>
        <v>1.272132209231054E-2</v>
      </c>
      <c r="V24" s="46">
        <f t="shared" si="10"/>
        <v>-3.164954191677876E-2</v>
      </c>
      <c r="W24" s="46">
        <f t="shared" si="10"/>
        <v>-9.0631004852351014E-3</v>
      </c>
      <c r="X24" s="46">
        <f t="shared" si="10"/>
        <v>5.5249081926728665E-2</v>
      </c>
      <c r="Y24" s="46">
        <f t="shared" si="10"/>
        <v>1.1918556561641024E-2</v>
      </c>
      <c r="Z24" s="46">
        <f t="shared" si="10"/>
        <v>2.9111926211931326E-2</v>
      </c>
      <c r="AA24" s="46">
        <f t="shared" si="10"/>
        <v>4.2370911202281973E-2</v>
      </c>
      <c r="AB24" s="52">
        <f t="shared" si="10"/>
        <v>1.6055754423228985E-2</v>
      </c>
      <c r="AC24" s="51">
        <f t="shared" si="10"/>
        <v>-5.5230529012047648E-2</v>
      </c>
      <c r="AD24" s="46">
        <f t="shared" si="10"/>
        <v>-4.2694544624754298E-2</v>
      </c>
      <c r="AE24" s="46">
        <f t="shared" si="10"/>
        <v>-4.736279987504919E-2</v>
      </c>
      <c r="AF24" s="46">
        <f t="shared" si="10"/>
        <v>-0.12356520352853648</v>
      </c>
      <c r="AG24" s="46">
        <f t="shared" si="10"/>
        <v>-7.2928773018366533E-2</v>
      </c>
      <c r="AH24" s="46">
        <f t="shared" si="10"/>
        <v>0.1193882614432899</v>
      </c>
      <c r="AI24" s="46">
        <f t="shared" si="10"/>
        <v>7.9659927501962106E-3</v>
      </c>
      <c r="AJ24" s="52">
        <f t="shared" si="10"/>
        <v>-1.8369686008752939E-2</v>
      </c>
      <c r="AK24" s="51">
        <f t="shared" si="10"/>
        <v>1.6970814524193262E-2</v>
      </c>
      <c r="AL24" s="46">
        <f t="shared" si="10"/>
        <v>3.6657291371166793E-2</v>
      </c>
      <c r="AM24" s="46">
        <f t="shared" si="10"/>
        <v>2.7345071070744048E-2</v>
      </c>
      <c r="AN24" s="46">
        <f t="shared" si="10"/>
        <v>-0.10752559357553662</v>
      </c>
      <c r="AO24" s="46">
        <f t="shared" si="10"/>
        <v>-2.0444252933062106E-2</v>
      </c>
      <c r="AP24" s="46">
        <f t="shared" si="10"/>
        <v>4.8950926687800024E-2</v>
      </c>
      <c r="AQ24" s="46">
        <f t="shared" si="10"/>
        <v>-2.5617251767476854E-2</v>
      </c>
      <c r="AR24" s="52">
        <f t="shared" si="10"/>
        <v>-1.0019246375944741E-3</v>
      </c>
      <c r="AS24" s="51">
        <f t="shared" si="10"/>
        <v>-2.076969746460228E-2</v>
      </c>
      <c r="AT24" s="46">
        <f t="shared" si="10"/>
        <v>-8.3326636587196894E-4</v>
      </c>
      <c r="AU24" s="46">
        <f t="shared" si="10"/>
        <v>-9.3399012797233793E-3</v>
      </c>
      <c r="AV24" s="46">
        <f t="shared" si="10"/>
        <v>-1.3569272883841244E-2</v>
      </c>
      <c r="AW24" s="46">
        <f t="shared" si="10"/>
        <v>-1.0839834355696111E-2</v>
      </c>
      <c r="AX24" s="81">
        <v>0.01</v>
      </c>
      <c r="AY24" s="46">
        <f>IFERROR(AY23/AY17,"na")</f>
        <v>-1.2566605936375336E-3</v>
      </c>
      <c r="AZ24" s="46">
        <f>IFERROR(AZ23/AZ17,"na")</f>
        <v>-5.053082572590204E-3</v>
      </c>
      <c r="BA24" s="88">
        <v>0.01</v>
      </c>
      <c r="BB24" s="81">
        <v>0.01</v>
      </c>
      <c r="BC24" s="46">
        <f>IFERROR(BC23/BC17,"na")</f>
        <v>1.0416666666666666E-2</v>
      </c>
      <c r="BD24" s="81">
        <v>0.01</v>
      </c>
      <c r="BE24" s="46">
        <f>IFERROR(BE23/BE17,"na")</f>
        <v>1.0416666666666666E-2</v>
      </c>
      <c r="BF24" s="81">
        <v>0.01</v>
      </c>
      <c r="BG24" s="46">
        <f>IFERROR(BG23/BG17,"na")</f>
        <v>1.0416666666666666E-2</v>
      </c>
      <c r="BH24" s="52">
        <f>IFERROR(BH23/BH17,"na")</f>
        <v>1.0416666666666666E-2</v>
      </c>
      <c r="BI24" s="88">
        <v>0.01</v>
      </c>
      <c r="BJ24" s="81">
        <v>0.01</v>
      </c>
      <c r="BK24" s="46">
        <f>IFERROR(BK23/BK17,"na")</f>
        <v>1.0416666666666666E-2</v>
      </c>
      <c r="BL24" s="81">
        <v>0.01</v>
      </c>
      <c r="BM24" s="46">
        <f>IFERROR(BM23/BM17,"na")</f>
        <v>1.0416666666666666E-2</v>
      </c>
      <c r="BN24" s="81">
        <v>0.01</v>
      </c>
      <c r="BO24" s="46">
        <f>IFERROR(BO23/BO17,"na")</f>
        <v>1.0416666666666666E-2</v>
      </c>
      <c r="BP24" s="52">
        <f>IFERROR(BP23/BP17,"na")</f>
        <v>1.0416666666666666E-2</v>
      </c>
      <c r="BQ24" s="88">
        <v>0.01</v>
      </c>
      <c r="BR24" s="81">
        <v>0.01</v>
      </c>
      <c r="BS24" s="46">
        <f>IFERROR(BS23/BS17,"na")</f>
        <v>1.0416666666666666E-2</v>
      </c>
      <c r="BT24" s="81">
        <v>0.01</v>
      </c>
      <c r="BU24" s="46">
        <f>IFERROR(BU23/BU17,"na")</f>
        <v>1.0416666666666664E-2</v>
      </c>
      <c r="BV24" s="81">
        <v>0.01</v>
      </c>
      <c r="BW24" s="46">
        <f>IFERROR(BW23/BW17,"na")</f>
        <v>1.0416666666666668E-2</v>
      </c>
      <c r="BX24" s="52">
        <f>IFERROR(BX23/BX17,"na")</f>
        <v>1.0416666666666666E-2</v>
      </c>
      <c r="BY24" s="88">
        <v>0.01</v>
      </c>
      <c r="BZ24" s="81">
        <v>0.01</v>
      </c>
      <c r="CA24" s="46">
        <f>IFERROR(CA23/CA17,"na")</f>
        <v>1.0416666666666666E-2</v>
      </c>
      <c r="CB24" s="81">
        <v>0.01</v>
      </c>
      <c r="CC24" s="46">
        <f>IFERROR(CC23/CC17,"na")</f>
        <v>1.0416666666666666E-2</v>
      </c>
      <c r="CD24" s="81">
        <v>0.01</v>
      </c>
      <c r="CE24" s="46">
        <f>IFERROR(CE23/CE17,"na")</f>
        <v>1.0416666666666666E-2</v>
      </c>
      <c r="CF24" s="52">
        <f>IFERROR(CF23/CF17,"na")</f>
        <v>1.0416666666666668E-2</v>
      </c>
      <c r="CG24" s="88">
        <v>0.01</v>
      </c>
      <c r="CH24" s="81">
        <v>0.01</v>
      </c>
      <c r="CI24" s="46">
        <f>IFERROR(CI23/CI17,"na")</f>
        <v>1.0416666666666666E-2</v>
      </c>
      <c r="CJ24" s="81">
        <v>0.01</v>
      </c>
      <c r="CK24" s="46">
        <f>IFERROR(CK23/CK17,"na")</f>
        <v>1.0416666666666668E-2</v>
      </c>
      <c r="CL24" s="81">
        <v>0.01</v>
      </c>
      <c r="CM24" s="46">
        <f>IFERROR(CM23/CM17,"na")</f>
        <v>1.0416666666666668E-2</v>
      </c>
      <c r="CN24" s="52">
        <f>IFERROR(CN23/CN17,"na")</f>
        <v>1.041666666666667E-2</v>
      </c>
      <c r="CO24" s="88">
        <v>0.01</v>
      </c>
      <c r="CP24" s="81">
        <v>0.01</v>
      </c>
      <c r="CQ24" s="46">
        <f>IFERROR(CQ23/CQ17,"na")</f>
        <v>1.0416666666666668E-2</v>
      </c>
      <c r="CR24" s="81">
        <v>0.01</v>
      </c>
      <c r="CS24" s="46">
        <f>IFERROR(CS23/CS17,"na")</f>
        <v>1.0416666666666668E-2</v>
      </c>
      <c r="CT24" s="81">
        <v>0.01</v>
      </c>
      <c r="CU24" s="46">
        <f>IFERROR(CU23/CU17,"na")</f>
        <v>1.041666666666667E-2</v>
      </c>
      <c r="CV24" s="52">
        <f>IFERROR(CV23/CV17,"na")</f>
        <v>1.041666666666667E-2</v>
      </c>
      <c r="CW24" s="88">
        <v>0.01</v>
      </c>
      <c r="CX24" s="81">
        <v>0.01</v>
      </c>
      <c r="CY24" s="46">
        <f>IFERROR(CY23/CY17,"na")</f>
        <v>1.0416666666666666E-2</v>
      </c>
      <c r="CZ24" s="81">
        <v>0.01</v>
      </c>
      <c r="DA24" s="46">
        <f>IFERROR(DA23/DA17,"na")</f>
        <v>1.0416666666666668E-2</v>
      </c>
      <c r="DB24" s="81">
        <v>0.01</v>
      </c>
      <c r="DC24" s="46">
        <f>IFERROR(DC23/DC17,"na")</f>
        <v>1.0416666666666668E-2</v>
      </c>
      <c r="DD24" s="52">
        <f>IFERROR(DD23/DD17,"na")</f>
        <v>1.0416666666666666E-2</v>
      </c>
      <c r="DE24" s="88">
        <v>0.01</v>
      </c>
      <c r="DF24" s="81">
        <v>0.01</v>
      </c>
      <c r="DG24" s="46">
        <f>IFERROR(DG23/DG17,"na")</f>
        <v>1.0416666666666666E-2</v>
      </c>
      <c r="DH24" s="81">
        <v>0.01</v>
      </c>
      <c r="DI24" s="46">
        <f>IFERROR(DI23/DI17,"na")</f>
        <v>1.0416666666666664E-2</v>
      </c>
      <c r="DJ24" s="81">
        <v>0.01</v>
      </c>
      <c r="DK24" s="46">
        <f>IFERROR(DK23/DK17,"na")</f>
        <v>1.0416666666666668E-2</v>
      </c>
      <c r="DL24" s="52">
        <f>IFERROR(DL23/DL17,"na")</f>
        <v>1.0416666666666664E-2</v>
      </c>
      <c r="DM24" s="88">
        <v>0.01</v>
      </c>
      <c r="DN24" s="81">
        <v>0.01</v>
      </c>
      <c r="DO24" s="46">
        <f>IFERROR(DO23/DO17,"na")</f>
        <v>1.0416666666666666E-2</v>
      </c>
      <c r="DP24" s="81">
        <v>0.01</v>
      </c>
      <c r="DQ24" s="46">
        <f>IFERROR(DQ23/DQ17,"na")</f>
        <v>1.0416666666666664E-2</v>
      </c>
      <c r="DR24" s="81">
        <v>0.01</v>
      </c>
      <c r="DS24" s="46">
        <f>IFERROR(DS23/DS17,"na")</f>
        <v>1.041666666666667E-2</v>
      </c>
      <c r="DT24" s="52">
        <f>IFERROR(DT23/DT17,"na")</f>
        <v>1.0416666666666664E-2</v>
      </c>
    </row>
    <row r="25" spans="2:124" x14ac:dyDescent="0.25">
      <c r="B25" s="40" t="s">
        <v>197</v>
      </c>
      <c r="C25" s="40" t="s">
        <v>57</v>
      </c>
      <c r="D25" s="40"/>
      <c r="E25" s="65">
        <f t="shared" ref="E25:AJ25" si="11">E13-E17</f>
        <v>671.60400000000118</v>
      </c>
      <c r="F25" s="16">
        <f t="shared" si="11"/>
        <v>745.35600000000341</v>
      </c>
      <c r="G25" s="16">
        <f t="shared" si="11"/>
        <v>1416.9600000000064</v>
      </c>
      <c r="H25" s="16">
        <f t="shared" si="11"/>
        <v>1050.9489999999969</v>
      </c>
      <c r="I25" s="16">
        <f t="shared" si="11"/>
        <v>2467.9089999999997</v>
      </c>
      <c r="J25" s="16">
        <f t="shared" si="11"/>
        <v>1064.9999999999964</v>
      </c>
      <c r="K25" s="16">
        <f t="shared" si="11"/>
        <v>2115.9490000000005</v>
      </c>
      <c r="L25" s="62">
        <f t="shared" si="11"/>
        <v>3532.9089999999851</v>
      </c>
      <c r="M25" s="65">
        <f t="shared" si="11"/>
        <v>1035.5030000000042</v>
      </c>
      <c r="N25" s="16">
        <f t="shared" si="11"/>
        <v>1133.7080000000024</v>
      </c>
      <c r="O25" s="16">
        <f t="shared" si="11"/>
        <v>2169.211000000003</v>
      </c>
      <c r="P25" s="16">
        <f t="shared" si="11"/>
        <v>-9065.8580000000075</v>
      </c>
      <c r="Q25" s="16">
        <f t="shared" si="11"/>
        <v>-6896.6470000000118</v>
      </c>
      <c r="R25" s="16">
        <f t="shared" si="11"/>
        <v>1594.6539999999986</v>
      </c>
      <c r="S25" s="16">
        <f t="shared" si="11"/>
        <v>-7471.2040000000125</v>
      </c>
      <c r="T25" s="62">
        <f t="shared" si="11"/>
        <v>-5301.9930000000022</v>
      </c>
      <c r="U25" s="65">
        <f t="shared" si="11"/>
        <v>1405.5089999999982</v>
      </c>
      <c r="V25" s="16">
        <f t="shared" si="11"/>
        <v>1491.5709999999999</v>
      </c>
      <c r="W25" s="16">
        <f t="shared" si="11"/>
        <v>2897.0800000000017</v>
      </c>
      <c r="X25" s="16">
        <f t="shared" si="11"/>
        <v>1530.2129999999997</v>
      </c>
      <c r="Y25" s="16">
        <f t="shared" si="11"/>
        <v>4427.2929999999906</v>
      </c>
      <c r="Z25" s="16">
        <f t="shared" si="11"/>
        <v>1223.9989999999998</v>
      </c>
      <c r="AA25" s="16">
        <f t="shared" si="11"/>
        <v>2754.2119999999995</v>
      </c>
      <c r="AB25" s="62">
        <f t="shared" si="11"/>
        <v>5651.2920000000013</v>
      </c>
      <c r="AC25" s="65">
        <f t="shared" si="11"/>
        <v>1149.1939999999995</v>
      </c>
      <c r="AD25" s="16">
        <f t="shared" si="11"/>
        <v>1516.8559999999998</v>
      </c>
      <c r="AE25" s="16">
        <f t="shared" si="11"/>
        <v>2666.0499999999884</v>
      </c>
      <c r="AF25" s="16">
        <f t="shared" si="11"/>
        <v>1540.8049999999967</v>
      </c>
      <c r="AG25" s="16">
        <f t="shared" si="11"/>
        <v>4206.8549999999814</v>
      </c>
      <c r="AH25" s="16">
        <f t="shared" si="11"/>
        <v>1700.7860000000073</v>
      </c>
      <c r="AI25" s="16">
        <f t="shared" si="11"/>
        <v>3241.5910000000003</v>
      </c>
      <c r="AJ25" s="62">
        <f t="shared" si="11"/>
        <v>5907.6410000000033</v>
      </c>
      <c r="AK25" s="65">
        <f t="shared" ref="AK25:BP25" si="12">AK13-AK17</f>
        <v>1970.4250000000029</v>
      </c>
      <c r="AL25" s="16">
        <f t="shared" si="12"/>
        <v>2524.1870000000054</v>
      </c>
      <c r="AM25" s="16">
        <f t="shared" si="12"/>
        <v>4494.6120000000083</v>
      </c>
      <c r="AN25" s="16">
        <f t="shared" si="12"/>
        <v>2393.6739999999991</v>
      </c>
      <c r="AO25" s="16">
        <f t="shared" si="12"/>
        <v>6888.2860000000219</v>
      </c>
      <c r="AP25" s="16">
        <f t="shared" si="12"/>
        <v>2458.4620000000068</v>
      </c>
      <c r="AQ25" s="16">
        <f t="shared" si="12"/>
        <v>4852.1359999999986</v>
      </c>
      <c r="AR25" s="62">
        <f t="shared" si="12"/>
        <v>9346.7480000000214</v>
      </c>
      <c r="AS25" s="65">
        <f t="shared" si="12"/>
        <v>2390.3159999999989</v>
      </c>
      <c r="AT25" s="16">
        <f t="shared" si="12"/>
        <v>3520.8340000000026</v>
      </c>
      <c r="AU25" s="16">
        <f t="shared" si="12"/>
        <v>5911.1500000000087</v>
      </c>
      <c r="AV25" s="16">
        <f t="shared" si="12"/>
        <v>2799.5210000000006</v>
      </c>
      <c r="AW25" s="16">
        <f t="shared" si="12"/>
        <v>8710.6710000000021</v>
      </c>
      <c r="AX25" s="16">
        <f t="shared" si="12"/>
        <v>2651.9870159999991</v>
      </c>
      <c r="AY25" s="16">
        <f t="shared" si="12"/>
        <v>5451.508016000007</v>
      </c>
      <c r="AZ25" s="16">
        <f t="shared" si="12"/>
        <v>11362.65801600003</v>
      </c>
      <c r="BA25" s="65">
        <f t="shared" si="12"/>
        <v>2784.5863667999947</v>
      </c>
      <c r="BB25" s="16">
        <f t="shared" si="12"/>
        <v>2923.8156851399981</v>
      </c>
      <c r="BC25" s="16">
        <f t="shared" si="12"/>
        <v>5708.4020519400074</v>
      </c>
      <c r="BD25" s="16">
        <f t="shared" si="12"/>
        <v>3070.0064693970053</v>
      </c>
      <c r="BE25" s="16">
        <f t="shared" si="12"/>
        <v>8778.408521336969</v>
      </c>
      <c r="BF25" s="16">
        <f t="shared" si="12"/>
        <v>3223.5067928668432</v>
      </c>
      <c r="BG25" s="16">
        <f t="shared" si="12"/>
        <v>6293.5132622638193</v>
      </c>
      <c r="BH25" s="62">
        <f t="shared" si="12"/>
        <v>12001.915314203827</v>
      </c>
      <c r="BI25" s="65">
        <f t="shared" si="12"/>
        <v>3384.6821325101919</v>
      </c>
      <c r="BJ25" s="16">
        <f t="shared" si="12"/>
        <v>3553.9162391356949</v>
      </c>
      <c r="BK25" s="16">
        <f t="shared" si="12"/>
        <v>6938.5983716458722</v>
      </c>
      <c r="BL25" s="16">
        <f t="shared" si="12"/>
        <v>3731.6120510924811</v>
      </c>
      <c r="BM25" s="16">
        <f t="shared" si="12"/>
        <v>10670.210422738368</v>
      </c>
      <c r="BN25" s="16">
        <f t="shared" si="12"/>
        <v>3918.1926536471146</v>
      </c>
      <c r="BO25" s="16">
        <f t="shared" si="12"/>
        <v>7649.8047047395958</v>
      </c>
      <c r="BP25" s="62">
        <f t="shared" si="12"/>
        <v>14588.403076385439</v>
      </c>
      <c r="BQ25" s="65">
        <f t="shared" ref="BQ25:CV25" si="13">BQ13-BQ17</f>
        <v>4114.1022863294638</v>
      </c>
      <c r="BR25" s="16">
        <f t="shared" si="13"/>
        <v>4319.8074006459501</v>
      </c>
      <c r="BS25" s="16">
        <f t="shared" si="13"/>
        <v>8433.9096869754139</v>
      </c>
      <c r="BT25" s="16">
        <f t="shared" si="13"/>
        <v>4535.7977706782403</v>
      </c>
      <c r="BU25" s="16">
        <f t="shared" si="13"/>
        <v>12969.707457653596</v>
      </c>
      <c r="BV25" s="16">
        <f t="shared" si="13"/>
        <v>4762.5876592121494</v>
      </c>
      <c r="BW25" s="16">
        <f t="shared" si="13"/>
        <v>9298.3854298904189</v>
      </c>
      <c r="BX25" s="62">
        <f t="shared" si="13"/>
        <v>17732.295116865775</v>
      </c>
      <c r="BY25" s="65">
        <f t="shared" si="13"/>
        <v>5000.7170421727642</v>
      </c>
      <c r="BZ25" s="16">
        <f t="shared" si="13"/>
        <v>5250.7528942813951</v>
      </c>
      <c r="CA25" s="16">
        <f t="shared" si="13"/>
        <v>10251.469936454145</v>
      </c>
      <c r="CB25" s="16">
        <f t="shared" si="13"/>
        <v>5513.2905389954685</v>
      </c>
      <c r="CC25" s="16">
        <f t="shared" si="13"/>
        <v>15764.760475449613</v>
      </c>
      <c r="CD25" s="16">
        <f t="shared" si="13"/>
        <v>5788.9550659452216</v>
      </c>
      <c r="CE25" s="16">
        <f t="shared" si="13"/>
        <v>11302.24560494069</v>
      </c>
      <c r="CF25" s="62">
        <f t="shared" si="13"/>
        <v>21553.715541394893</v>
      </c>
      <c r="CG25" s="65">
        <f t="shared" si="13"/>
        <v>6078.402819242503</v>
      </c>
      <c r="CH25" s="16">
        <f t="shared" si="13"/>
        <v>6382.3229602046194</v>
      </c>
      <c r="CI25" s="16">
        <f t="shared" si="13"/>
        <v>12460.725779447122</v>
      </c>
      <c r="CJ25" s="16">
        <f t="shared" si="13"/>
        <v>6701.439108214865</v>
      </c>
      <c r="CK25" s="16">
        <f t="shared" si="13"/>
        <v>19162.164887661987</v>
      </c>
      <c r="CL25" s="16">
        <f t="shared" si="13"/>
        <v>7036.5110636256286</v>
      </c>
      <c r="CM25" s="16">
        <f t="shared" si="13"/>
        <v>13737.950171840494</v>
      </c>
      <c r="CN25" s="62">
        <f t="shared" si="13"/>
        <v>26198.675951287732</v>
      </c>
      <c r="CO25" s="65">
        <f t="shared" si="13"/>
        <v>7388.3366168068605</v>
      </c>
      <c r="CP25" s="16">
        <f t="shared" si="13"/>
        <v>7757.7534476472647</v>
      </c>
      <c r="CQ25" s="16">
        <f t="shared" si="13"/>
        <v>15146.090064454183</v>
      </c>
      <c r="CR25" s="16">
        <f t="shared" si="13"/>
        <v>8145.6411200295843</v>
      </c>
      <c r="CS25" s="16">
        <f t="shared" si="13"/>
        <v>23291.731184483855</v>
      </c>
      <c r="CT25" s="16">
        <f t="shared" si="13"/>
        <v>8552.923176031094</v>
      </c>
      <c r="CU25" s="16">
        <f t="shared" si="13"/>
        <v>16698.564296060707</v>
      </c>
      <c r="CV25" s="62">
        <f t="shared" si="13"/>
        <v>31844.654360514949</v>
      </c>
      <c r="CW25" s="65">
        <f t="shared" ref="CW25:DT25" si="14">CW13-CW17</f>
        <v>8980.5693348326313</v>
      </c>
      <c r="CX25" s="16">
        <f t="shared" si="14"/>
        <v>9429.5978015742439</v>
      </c>
      <c r="CY25" s="16">
        <f t="shared" si="14"/>
        <v>18410.167136406817</v>
      </c>
      <c r="CZ25" s="16">
        <f t="shared" si="14"/>
        <v>9901.0776916529867</v>
      </c>
      <c r="DA25" s="16">
        <f t="shared" si="14"/>
        <v>28311.244828059804</v>
      </c>
      <c r="DB25" s="16">
        <f t="shared" si="14"/>
        <v>10396.13157623561</v>
      </c>
      <c r="DC25" s="16">
        <f t="shared" si="14"/>
        <v>20297.209267888567</v>
      </c>
      <c r="DD25" s="62">
        <f t="shared" si="14"/>
        <v>38707.376404295326</v>
      </c>
      <c r="DE25" s="65">
        <f t="shared" si="14"/>
        <v>10915.938155047392</v>
      </c>
      <c r="DF25" s="16">
        <f t="shared" si="14"/>
        <v>11461.735062799708</v>
      </c>
      <c r="DG25" s="16">
        <f t="shared" si="14"/>
        <v>22377.673217847128</v>
      </c>
      <c r="DH25" s="16">
        <f t="shared" si="14"/>
        <v>12034.821815939737</v>
      </c>
      <c r="DI25" s="16">
        <f t="shared" si="14"/>
        <v>34412.495033786865</v>
      </c>
      <c r="DJ25" s="16">
        <f t="shared" si="14"/>
        <v>12636.562906736741</v>
      </c>
      <c r="DK25" s="16">
        <f t="shared" si="14"/>
        <v>24671.384722676477</v>
      </c>
      <c r="DL25" s="62">
        <f t="shared" si="14"/>
        <v>47049.057940523606</v>
      </c>
      <c r="DM25" s="65">
        <f t="shared" si="14"/>
        <v>13268.391052073566</v>
      </c>
      <c r="DN25" s="16">
        <f t="shared" si="14"/>
        <v>13931.810604677245</v>
      </c>
      <c r="DO25" s="16">
        <f t="shared" si="14"/>
        <v>27200.201656750869</v>
      </c>
      <c r="DP25" s="16">
        <f t="shared" si="14"/>
        <v>14628.40113491111</v>
      </c>
      <c r="DQ25" s="16">
        <f t="shared" si="14"/>
        <v>41828.602791661862</v>
      </c>
      <c r="DR25" s="16">
        <f t="shared" si="14"/>
        <v>15359.821191656694</v>
      </c>
      <c r="DS25" s="16">
        <f t="shared" si="14"/>
        <v>29988.222326567979</v>
      </c>
      <c r="DT25" s="62">
        <f t="shared" si="14"/>
        <v>57188.423983318498</v>
      </c>
    </row>
    <row r="26" spans="2:124" ht="14.4" x14ac:dyDescent="0.3">
      <c r="B26" s="41" t="s">
        <v>198</v>
      </c>
      <c r="C26" s="42" t="s">
        <v>58</v>
      </c>
      <c r="D26" s="42"/>
      <c r="E26" s="53">
        <f t="shared" ref="E26:AJ26" si="15">IFERROR(E25/E13,"na")</f>
        <v>4.3539022005032707E-2</v>
      </c>
      <c r="F26" s="57">
        <f t="shared" si="15"/>
        <v>3.9585638073286265E-2</v>
      </c>
      <c r="G26" s="57">
        <f t="shared" si="15"/>
        <v>4.1365919621443162E-2</v>
      </c>
      <c r="H26" s="57">
        <f t="shared" si="15"/>
        <v>4.6241887696896029E-2</v>
      </c>
      <c r="I26" s="57">
        <f t="shared" si="15"/>
        <v>4.3310711426954002E-2</v>
      </c>
      <c r="J26" s="57">
        <f t="shared" si="15"/>
        <v>3.9636083439873009E-2</v>
      </c>
      <c r="K26" s="57">
        <f t="shared" si="15"/>
        <v>4.2663131536427541E-2</v>
      </c>
      <c r="L26" s="54">
        <f t="shared" si="15"/>
        <v>4.2133202332629356E-2</v>
      </c>
      <c r="M26" s="53">
        <f t="shared" si="15"/>
        <v>4.4606618793198854E-2</v>
      </c>
      <c r="N26" s="57">
        <f t="shared" si="15"/>
        <v>4.2082069664505874E-2</v>
      </c>
      <c r="O26" s="57">
        <f t="shared" si="15"/>
        <v>4.3250561923476698E-2</v>
      </c>
      <c r="P26" s="57">
        <f t="shared" si="15"/>
        <v>-0.34603342194742032</v>
      </c>
      <c r="Q26" s="57">
        <f t="shared" si="15"/>
        <v>-9.0324766308230137E-2</v>
      </c>
      <c r="R26" s="57">
        <f t="shared" si="15"/>
        <v>5.7751347473737488E-2</v>
      </c>
      <c r="S26" s="57">
        <f t="shared" si="15"/>
        <v>-0.13883955489822764</v>
      </c>
      <c r="T26" s="54">
        <f t="shared" si="15"/>
        <v>-5.0997227476569137E-2</v>
      </c>
      <c r="U26" s="53">
        <f t="shared" si="15"/>
        <v>4.9069476907015082E-2</v>
      </c>
      <c r="V26" s="57">
        <f t="shared" si="15"/>
        <v>5.3726831069307548E-2</v>
      </c>
      <c r="W26" s="57">
        <f t="shared" si="15"/>
        <v>5.1361777280457148E-2</v>
      </c>
      <c r="X26" s="57">
        <f t="shared" si="15"/>
        <v>5.5765410010764495E-2</v>
      </c>
      <c r="Y26" s="57">
        <f t="shared" si="15"/>
        <v>5.2802956712634526E-2</v>
      </c>
      <c r="Z26" s="57">
        <f t="shared" si="15"/>
        <v>4.6381515101932169E-2</v>
      </c>
      <c r="AA26" s="57">
        <f t="shared" si="15"/>
        <v>5.1165016136731523E-2</v>
      </c>
      <c r="AB26" s="54">
        <f t="shared" si="15"/>
        <v>5.1265695135026247E-2</v>
      </c>
      <c r="AC26" s="53">
        <f t="shared" si="15"/>
        <v>4.6547482832083195E-2</v>
      </c>
      <c r="AD26" s="57">
        <f t="shared" si="15"/>
        <v>3.6826288376629282E-2</v>
      </c>
      <c r="AE26" s="57">
        <f t="shared" si="15"/>
        <v>4.0469425603593179E-2</v>
      </c>
      <c r="AF26" s="57">
        <f t="shared" si="15"/>
        <v>4.6054485735096656E-2</v>
      </c>
      <c r="AG26" s="57">
        <f t="shared" si="15"/>
        <v>4.2350493753610163E-2</v>
      </c>
      <c r="AH26" s="57">
        <f t="shared" si="15"/>
        <v>4.3193434097001986E-2</v>
      </c>
      <c r="AI26" s="57">
        <f t="shared" si="15"/>
        <v>4.4507684819031328E-2</v>
      </c>
      <c r="AJ26" s="54">
        <f t="shared" si="15"/>
        <v>4.2589781297555071E-2</v>
      </c>
      <c r="AK26" s="53">
        <f t="shared" ref="AK26:BP26" si="16">IFERROR(AK25/AK13,"na")</f>
        <v>4.592757585424237E-2</v>
      </c>
      <c r="AL26" s="57">
        <f t="shared" si="16"/>
        <v>5.2450766477707703E-2</v>
      </c>
      <c r="AM26" s="57">
        <f t="shared" si="16"/>
        <v>4.9376279808806094E-2</v>
      </c>
      <c r="AN26" s="57">
        <f t="shared" si="16"/>
        <v>4.7986580531386012E-2</v>
      </c>
      <c r="AO26" s="57">
        <f t="shared" si="16"/>
        <v>4.8884325815804548E-2</v>
      </c>
      <c r="AP26" s="57">
        <f t="shared" si="16"/>
        <v>4.5009054035664721E-2</v>
      </c>
      <c r="AQ26" s="57">
        <f t="shared" si="16"/>
        <v>4.6430300383853554E-2</v>
      </c>
      <c r="AR26" s="54">
        <f t="shared" si="16"/>
        <v>4.7801772615458663E-2</v>
      </c>
      <c r="AS26" s="53">
        <f t="shared" si="16"/>
        <v>4.8540763103694644E-2</v>
      </c>
      <c r="AT26" s="57">
        <f t="shared" si="16"/>
        <v>5.2965347070332923E-2</v>
      </c>
      <c r="AU26" s="57">
        <f t="shared" si="16"/>
        <v>5.1082473754182567E-2</v>
      </c>
      <c r="AV26" s="57">
        <f t="shared" si="16"/>
        <v>4.4336522498268527E-2</v>
      </c>
      <c r="AW26" s="57">
        <f t="shared" si="16"/>
        <v>4.8700969833336827E-2</v>
      </c>
      <c r="AX26" s="57">
        <f t="shared" si="16"/>
        <v>3.999999999999998E-2</v>
      </c>
      <c r="AY26" s="57">
        <f t="shared" si="16"/>
        <v>4.2115376828423715E-2</v>
      </c>
      <c r="AZ26" s="57">
        <f t="shared" si="16"/>
        <v>4.6347929007784436E-2</v>
      </c>
      <c r="BA26" s="53">
        <f t="shared" si="16"/>
        <v>3.9999999999999918E-2</v>
      </c>
      <c r="BB26" s="57">
        <f t="shared" si="16"/>
        <v>3.9999999999999966E-2</v>
      </c>
      <c r="BC26" s="57">
        <f t="shared" si="16"/>
        <v>4.0000000000000042E-2</v>
      </c>
      <c r="BD26" s="57">
        <f t="shared" si="16"/>
        <v>4.0000000000000063E-2</v>
      </c>
      <c r="BE26" s="57">
        <f t="shared" si="16"/>
        <v>3.9999999999999848E-2</v>
      </c>
      <c r="BF26" s="57">
        <f t="shared" si="16"/>
        <v>3.9999999999999904E-2</v>
      </c>
      <c r="BG26" s="57">
        <f t="shared" si="16"/>
        <v>3.99999999999998E-2</v>
      </c>
      <c r="BH26" s="54">
        <f t="shared" si="16"/>
        <v>3.9999999999999918E-2</v>
      </c>
      <c r="BI26" s="53">
        <f t="shared" si="16"/>
        <v>3.999999999999998E-2</v>
      </c>
      <c r="BJ26" s="57">
        <f t="shared" si="16"/>
        <v>3.9999999999999904E-2</v>
      </c>
      <c r="BK26" s="57">
        <f t="shared" si="16"/>
        <v>3.9999999999999862E-2</v>
      </c>
      <c r="BL26" s="57">
        <f t="shared" si="16"/>
        <v>3.9999999999999911E-2</v>
      </c>
      <c r="BM26" s="57">
        <f t="shared" si="16"/>
        <v>3.9999999999999931E-2</v>
      </c>
      <c r="BN26" s="57">
        <f t="shared" si="16"/>
        <v>4.0000000000000008E-2</v>
      </c>
      <c r="BO26" s="57">
        <f t="shared" si="16"/>
        <v>3.9999999999999966E-2</v>
      </c>
      <c r="BP26" s="54">
        <f t="shared" si="16"/>
        <v>3.9999999999999834E-2</v>
      </c>
      <c r="BQ26" s="53">
        <f t="shared" ref="BQ26:CV26" si="17">IFERROR(BQ25/BQ13,"na")</f>
        <v>3.9999999999999945E-2</v>
      </c>
      <c r="BR26" s="57">
        <f t="shared" si="17"/>
        <v>4.0000000000000063E-2</v>
      </c>
      <c r="BS26" s="57">
        <f t="shared" si="17"/>
        <v>4.0000000000000008E-2</v>
      </c>
      <c r="BT26" s="57">
        <f t="shared" si="17"/>
        <v>0.04</v>
      </c>
      <c r="BU26" s="57">
        <f t="shared" si="17"/>
        <v>3.9999999999999827E-2</v>
      </c>
      <c r="BV26" s="57">
        <f t="shared" si="17"/>
        <v>3.9999999999999973E-2</v>
      </c>
      <c r="BW26" s="57">
        <f t="shared" si="17"/>
        <v>4.0000000000000112E-2</v>
      </c>
      <c r="BX26" s="54">
        <f t="shared" si="17"/>
        <v>3.9999999999999931E-2</v>
      </c>
      <c r="BY26" s="53">
        <f t="shared" si="17"/>
        <v>4.0000000000000036E-2</v>
      </c>
      <c r="BZ26" s="57">
        <f t="shared" si="17"/>
        <v>3.999999999999998E-2</v>
      </c>
      <c r="CA26" s="57">
        <f t="shared" si="17"/>
        <v>3.9999999999999945E-2</v>
      </c>
      <c r="CB26" s="57">
        <f t="shared" si="17"/>
        <v>0.04</v>
      </c>
      <c r="CC26" s="57">
        <f t="shared" si="17"/>
        <v>3.9999999999999966E-2</v>
      </c>
      <c r="CD26" s="57">
        <f t="shared" si="17"/>
        <v>3.9999999999999855E-2</v>
      </c>
      <c r="CE26" s="57">
        <f t="shared" si="17"/>
        <v>3.9999999999999925E-2</v>
      </c>
      <c r="CF26" s="54">
        <f t="shared" si="17"/>
        <v>4.0000000000000042E-2</v>
      </c>
      <c r="CG26" s="53">
        <f t="shared" si="17"/>
        <v>3.9999999999999987E-2</v>
      </c>
      <c r="CH26" s="57">
        <f t="shared" si="17"/>
        <v>3.9999999999999925E-2</v>
      </c>
      <c r="CI26" s="57">
        <f t="shared" si="17"/>
        <v>3.9999999999999952E-2</v>
      </c>
      <c r="CJ26" s="57">
        <f t="shared" si="17"/>
        <v>4.0000000000000015E-2</v>
      </c>
      <c r="CK26" s="57">
        <f t="shared" si="17"/>
        <v>3.9999999999999973E-2</v>
      </c>
      <c r="CL26" s="57">
        <f t="shared" si="17"/>
        <v>4.0000000000000126E-2</v>
      </c>
      <c r="CM26" s="57">
        <f t="shared" si="17"/>
        <v>4.000000000000007E-2</v>
      </c>
      <c r="CN26" s="54">
        <f t="shared" si="17"/>
        <v>4.0000000000000195E-2</v>
      </c>
      <c r="CO26" s="53">
        <f t="shared" si="17"/>
        <v>3.9999999999999855E-2</v>
      </c>
      <c r="CP26" s="57">
        <f t="shared" si="17"/>
        <v>4.0000000000000167E-2</v>
      </c>
      <c r="CQ26" s="57">
        <f t="shared" si="17"/>
        <v>4.0000000000000167E-2</v>
      </c>
      <c r="CR26" s="57">
        <f t="shared" si="17"/>
        <v>3.9999999999999952E-2</v>
      </c>
      <c r="CS26" s="57">
        <f t="shared" si="17"/>
        <v>4.0000000000000237E-2</v>
      </c>
      <c r="CT26" s="57">
        <f t="shared" si="17"/>
        <v>4.0000000000000098E-2</v>
      </c>
      <c r="CU26" s="57">
        <f t="shared" si="17"/>
        <v>4.0000000000000098E-2</v>
      </c>
      <c r="CV26" s="54">
        <f t="shared" si="17"/>
        <v>4.0000000000000202E-2</v>
      </c>
      <c r="CW26" s="53">
        <f t="shared" ref="CW26:DT26" si="18">IFERROR(CW25/CW13,"na")</f>
        <v>4.0000000000000022E-2</v>
      </c>
      <c r="CX26" s="57">
        <f t="shared" si="18"/>
        <v>3.9999999999999938E-2</v>
      </c>
      <c r="CY26" s="57">
        <f t="shared" si="18"/>
        <v>3.9999999999999855E-2</v>
      </c>
      <c r="CZ26" s="57">
        <f t="shared" si="18"/>
        <v>4.0000000000000063E-2</v>
      </c>
      <c r="DA26" s="57">
        <f t="shared" si="18"/>
        <v>3.9999999999999925E-2</v>
      </c>
      <c r="DB26" s="57">
        <f t="shared" si="18"/>
        <v>3.9999999999999959E-2</v>
      </c>
      <c r="DC26" s="57">
        <f t="shared" si="18"/>
        <v>3.9999999999999952E-2</v>
      </c>
      <c r="DD26" s="54">
        <f t="shared" si="18"/>
        <v>3.9999999999999848E-2</v>
      </c>
      <c r="DE26" s="53">
        <f t="shared" si="18"/>
        <v>3.9999999999999959E-2</v>
      </c>
      <c r="DF26" s="57">
        <f t="shared" si="18"/>
        <v>3.9999999999999772E-2</v>
      </c>
      <c r="DG26" s="57">
        <f t="shared" si="18"/>
        <v>3.9999999999999918E-2</v>
      </c>
      <c r="DH26" s="57">
        <f t="shared" si="18"/>
        <v>3.9999999999999918E-2</v>
      </c>
      <c r="DI26" s="57">
        <f t="shared" si="18"/>
        <v>3.9999999999999911E-2</v>
      </c>
      <c r="DJ26" s="57">
        <f t="shared" si="18"/>
        <v>3.9999999999999973E-2</v>
      </c>
      <c r="DK26" s="57">
        <f t="shared" si="18"/>
        <v>3.9999999999999945E-2</v>
      </c>
      <c r="DL26" s="54">
        <f t="shared" si="18"/>
        <v>3.9999999999999931E-2</v>
      </c>
      <c r="DM26" s="53">
        <f t="shared" si="18"/>
        <v>3.9999999999999938E-2</v>
      </c>
      <c r="DN26" s="57">
        <f t="shared" si="18"/>
        <v>3.9999999999999931E-2</v>
      </c>
      <c r="DO26" s="57">
        <f t="shared" si="18"/>
        <v>4.0000000000000022E-2</v>
      </c>
      <c r="DP26" s="57">
        <f t="shared" si="18"/>
        <v>3.9999999999999938E-2</v>
      </c>
      <c r="DQ26" s="57">
        <f t="shared" si="18"/>
        <v>3.9999999999999883E-2</v>
      </c>
      <c r="DR26" s="57">
        <f t="shared" si="18"/>
        <v>4.0000000000000015E-2</v>
      </c>
      <c r="DS26" s="57">
        <f t="shared" si="18"/>
        <v>4.0000000000000202E-2</v>
      </c>
      <c r="DT26" s="54">
        <f t="shared" si="18"/>
        <v>3.9999999999999876E-2</v>
      </c>
    </row>
    <row r="27" spans="2:124" x14ac:dyDescent="0.25">
      <c r="B27" s="39" t="s">
        <v>199</v>
      </c>
      <c r="C27" s="10" t="s">
        <v>57</v>
      </c>
      <c r="E27" s="66">
        <v>55.668999999999997</v>
      </c>
      <c r="F27" s="15">
        <v>75.826999999999998</v>
      </c>
      <c r="G27" s="15">
        <f>E27+F27</f>
        <v>131.49599999999998</v>
      </c>
      <c r="H27" s="15">
        <v>75.980999999999995</v>
      </c>
      <c r="I27" s="15">
        <f>E27+F27+H27</f>
        <v>207.47699999999998</v>
      </c>
      <c r="J27" s="15">
        <v>80.102999999999994</v>
      </c>
      <c r="K27" s="15">
        <f>H27+J27</f>
        <v>156.084</v>
      </c>
      <c r="L27" s="58">
        <f>E27+F27+H27+J27</f>
        <v>287.58</v>
      </c>
      <c r="M27" s="66">
        <v>70.143000000000001</v>
      </c>
      <c r="N27" s="15">
        <v>75.281000000000006</v>
      </c>
      <c r="O27" s="15">
        <f>M27+N27</f>
        <v>145.42400000000001</v>
      </c>
      <c r="P27" s="15">
        <v>95.507999999999996</v>
      </c>
      <c r="Q27" s="15">
        <f>M27+N27+P27</f>
        <v>240.93200000000002</v>
      </c>
      <c r="R27" s="15">
        <v>90.572999999999993</v>
      </c>
      <c r="S27" s="15">
        <f>P27+R27</f>
        <v>186.08099999999999</v>
      </c>
      <c r="T27" s="58">
        <f>M27+N27+P27+R27</f>
        <v>331.505</v>
      </c>
      <c r="U27" s="66">
        <v>85.748000000000005</v>
      </c>
      <c r="V27" s="15">
        <v>90.320999999999998</v>
      </c>
      <c r="W27" s="15">
        <f>U27+V27</f>
        <v>176.06900000000002</v>
      </c>
      <c r="X27" s="15">
        <v>99.762</v>
      </c>
      <c r="Y27" s="15">
        <f>U27+V27+X27</f>
        <v>275.83100000000002</v>
      </c>
      <c r="Z27" s="15">
        <v>108.753</v>
      </c>
      <c r="AA27" s="15">
        <f>X27+Z27</f>
        <v>208.51499999999999</v>
      </c>
      <c r="AB27" s="58">
        <f>U27+V27+X27+Z27</f>
        <v>384.584</v>
      </c>
      <c r="AC27" s="66">
        <v>96.197000000000003</v>
      </c>
      <c r="AD27" s="15">
        <v>112.27800000000001</v>
      </c>
      <c r="AE27" s="15">
        <f>AC27+AD27</f>
        <v>208.47500000000002</v>
      </c>
      <c r="AF27" s="15">
        <v>132.13</v>
      </c>
      <c r="AG27" s="15">
        <f>AC27+AD27+AF27</f>
        <v>340.60500000000002</v>
      </c>
      <c r="AH27" s="15">
        <v>138.34299999999999</v>
      </c>
      <c r="AI27" s="15">
        <f>AF27+AH27</f>
        <v>270.47299999999996</v>
      </c>
      <c r="AJ27" s="58">
        <f>AC27+AD27+AF27+AH27</f>
        <v>478.94799999999998</v>
      </c>
      <c r="AK27" s="66">
        <v>130.69900000000001</v>
      </c>
      <c r="AL27" s="15">
        <v>139.72499999999999</v>
      </c>
      <c r="AM27" s="15">
        <f>AK27+AL27</f>
        <v>270.42399999999998</v>
      </c>
      <c r="AN27" s="15">
        <v>161.90700000000001</v>
      </c>
      <c r="AO27" s="15">
        <f>AK27+AL27+AN27</f>
        <v>432.33100000000002</v>
      </c>
      <c r="AP27" s="15">
        <v>160.75800000000001</v>
      </c>
      <c r="AQ27" s="15">
        <f>AN27+AP27</f>
        <v>322.66500000000002</v>
      </c>
      <c r="AR27" s="58">
        <f>AK27+AL27+AN27+AP27</f>
        <v>593.08900000000006</v>
      </c>
      <c r="AS27" s="66">
        <v>155.37700000000001</v>
      </c>
      <c r="AT27" s="15">
        <v>165.059</v>
      </c>
      <c r="AU27" s="15">
        <f>AS27+AT27</f>
        <v>320.43600000000004</v>
      </c>
      <c r="AV27" s="15">
        <v>196.48099999999999</v>
      </c>
      <c r="AW27" s="15">
        <f>AS27+AT27+AV27</f>
        <v>516.91700000000003</v>
      </c>
      <c r="AX27" s="15">
        <f>IFERROR(AV27*(1+AX28),"na")</f>
        <v>206.30504999999999</v>
      </c>
      <c r="AY27" s="15">
        <f>AV27+AX27</f>
        <v>402.78604999999999</v>
      </c>
      <c r="AZ27" s="15">
        <f>AS27+AT27+AV27+AX27</f>
        <v>723.22205000000008</v>
      </c>
      <c r="BA27" s="66">
        <f>IFERROR(AX27*(1+BA28),"na")</f>
        <v>216.62030250000001</v>
      </c>
      <c r="BB27" s="15">
        <f>IFERROR(BA27*(1+BB28),"na")</f>
        <v>227.45131762500003</v>
      </c>
      <c r="BC27" s="15">
        <f>BA27+BB27</f>
        <v>444.07162012500004</v>
      </c>
      <c r="BD27" s="15">
        <f>IFERROR(BB27*(1+BD28),"na")</f>
        <v>238.82388350625004</v>
      </c>
      <c r="BE27" s="15">
        <f>BA27+BB27+BD27</f>
        <v>682.89550363125011</v>
      </c>
      <c r="BF27" s="15">
        <f>IFERROR(BD27*(1+BF28),"na")</f>
        <v>250.76507768156256</v>
      </c>
      <c r="BG27" s="15">
        <f>BD27+BF27</f>
        <v>489.58896118781263</v>
      </c>
      <c r="BH27" s="58">
        <f>BA27+BB27+BD27+BF27</f>
        <v>933.66058131281261</v>
      </c>
      <c r="BI27" s="66">
        <f>IFERROR(BF27*(1+BI28),"na")</f>
        <v>263.30333156564069</v>
      </c>
      <c r="BJ27" s="15">
        <f>IFERROR(BI27*(1+BJ28),"na")</f>
        <v>276.46849814392272</v>
      </c>
      <c r="BK27" s="15">
        <f>BI27+BJ27</f>
        <v>539.77182970956346</v>
      </c>
      <c r="BL27" s="15">
        <f>IFERROR(BJ27*(1+BL28),"na")</f>
        <v>290.29192305111889</v>
      </c>
      <c r="BM27" s="15">
        <f>BI27+BJ27+BL27</f>
        <v>830.06375276068229</v>
      </c>
      <c r="BN27" s="15">
        <f>IFERROR(BL27*(1+BN28),"na")</f>
        <v>304.80651920367484</v>
      </c>
      <c r="BO27" s="15">
        <f>BL27+BN27</f>
        <v>595.09844225479378</v>
      </c>
      <c r="BP27" s="58">
        <f>BI27+BJ27+BL27+BN27</f>
        <v>1134.870271964357</v>
      </c>
      <c r="BQ27" s="66">
        <f>IFERROR(BN27*(1+BQ28),"na")</f>
        <v>320.04684516385862</v>
      </c>
      <c r="BR27" s="15">
        <f>IFERROR(BQ27*(1+BR28),"na")</f>
        <v>336.04918742205155</v>
      </c>
      <c r="BS27" s="15">
        <f>BQ27+BR27</f>
        <v>656.09603258591017</v>
      </c>
      <c r="BT27" s="15">
        <f>IFERROR(BR27*(1+BT28),"na")</f>
        <v>352.85164679315415</v>
      </c>
      <c r="BU27" s="15">
        <f>BQ27+BR27+BT27</f>
        <v>1008.9476793790643</v>
      </c>
      <c r="BV27" s="15">
        <f>IFERROR(BT27*(1+BV28),"na")</f>
        <v>370.49422913281188</v>
      </c>
      <c r="BW27" s="15">
        <f>BT27+BV27</f>
        <v>723.34587592596608</v>
      </c>
      <c r="BX27" s="58">
        <f>BQ27+BR27+BT27+BV27</f>
        <v>1379.4419085118761</v>
      </c>
      <c r="BY27" s="66">
        <f>IFERROR(BV27*(1+BY28),"na")</f>
        <v>389.01894058945248</v>
      </c>
      <c r="BZ27" s="15">
        <f>IFERROR(BY27*(1+BZ28),"na")</f>
        <v>408.4698876189251</v>
      </c>
      <c r="CA27" s="15">
        <f>BY27+BZ27</f>
        <v>797.48882820837753</v>
      </c>
      <c r="CB27" s="15">
        <f>IFERROR(BZ27*(1+CB28),"na")</f>
        <v>428.89338199987139</v>
      </c>
      <c r="CC27" s="15">
        <f>BY27+BZ27+CB27</f>
        <v>1226.382210208249</v>
      </c>
      <c r="CD27" s="15">
        <f>IFERROR(CB27*(1+CD28),"na")</f>
        <v>450.33805109986497</v>
      </c>
      <c r="CE27" s="15">
        <f>CB27+CD27</f>
        <v>879.23143309973636</v>
      </c>
      <c r="CF27" s="58">
        <f>BY27+BZ27+CB27+CD27</f>
        <v>1676.720261308114</v>
      </c>
      <c r="CG27" s="66">
        <f>IFERROR(CD27*(1+CG28),"na")</f>
        <v>472.85495365485826</v>
      </c>
      <c r="CH27" s="15">
        <f>IFERROR(CG27*(1+CH28),"na")</f>
        <v>496.4977013376012</v>
      </c>
      <c r="CI27" s="15">
        <f>CG27+CH27</f>
        <v>969.35265499245952</v>
      </c>
      <c r="CJ27" s="15">
        <f>IFERROR(CH27*(1+CJ28),"na")</f>
        <v>521.32258640448129</v>
      </c>
      <c r="CK27" s="15">
        <f>CG27+CH27+CJ27</f>
        <v>1490.6752413969407</v>
      </c>
      <c r="CL27" s="15">
        <f>IFERROR(CJ27*(1+CL28),"na")</f>
        <v>547.38871572470532</v>
      </c>
      <c r="CM27" s="15">
        <f>CJ27+CL27</f>
        <v>1068.7113021291866</v>
      </c>
      <c r="CN27" s="58">
        <f>CG27+CH27+CJ27+CL27</f>
        <v>2038.0639571216461</v>
      </c>
      <c r="CO27" s="66">
        <f>IFERROR(CL27*(1+CO28),"na")</f>
        <v>574.75815151094059</v>
      </c>
      <c r="CP27" s="15">
        <f>IFERROR(CO27*(1+CP28),"na")</f>
        <v>603.49605908648766</v>
      </c>
      <c r="CQ27" s="15">
        <f>CO27+CP27</f>
        <v>1178.2542105974283</v>
      </c>
      <c r="CR27" s="15">
        <f>IFERROR(CP27*(1+CR28),"na")</f>
        <v>633.67086204081204</v>
      </c>
      <c r="CS27" s="15">
        <f>CO27+CP27+CR27</f>
        <v>1811.9250726382402</v>
      </c>
      <c r="CT27" s="15">
        <f>IFERROR(CR27*(1+CT28),"na")</f>
        <v>665.35440514285267</v>
      </c>
      <c r="CU27" s="15">
        <f>CR27+CT27</f>
        <v>1299.0252671836647</v>
      </c>
      <c r="CV27" s="58">
        <f>CO27+CP27+CR27+CT27</f>
        <v>2477.2794777810927</v>
      </c>
      <c r="CW27" s="66">
        <f>IFERROR(CT27*(1+CW28),"na")</f>
        <v>698.6221253999953</v>
      </c>
      <c r="CX27" s="15">
        <f>IFERROR(CW27*(1+CX28),"na")</f>
        <v>733.55323166999506</v>
      </c>
      <c r="CY27" s="15">
        <f>CW27+CX27</f>
        <v>1432.1753570699902</v>
      </c>
      <c r="CZ27" s="15">
        <f>IFERROR(CX27*(1+CZ28),"na")</f>
        <v>770.23089325349486</v>
      </c>
      <c r="DA27" s="15">
        <f>CW27+CX27+CZ27</f>
        <v>2202.406250323485</v>
      </c>
      <c r="DB27" s="15">
        <f>IFERROR(CZ27*(1+DB28),"na")</f>
        <v>808.74243791616959</v>
      </c>
      <c r="DC27" s="15">
        <f>CZ27+DB27</f>
        <v>1578.9733311696646</v>
      </c>
      <c r="DD27" s="58">
        <f>CW27+CX27+CZ27+DB27</f>
        <v>3011.1486882396548</v>
      </c>
      <c r="DE27" s="66">
        <f>IFERROR(DB27*(1+DE28),"na")</f>
        <v>849.17955981197815</v>
      </c>
      <c r="DF27" s="15">
        <f>IFERROR(DE27*(1+DF28),"na")</f>
        <v>891.63853780257705</v>
      </c>
      <c r="DG27" s="15">
        <f>DE27+DF27</f>
        <v>1740.8180976145552</v>
      </c>
      <c r="DH27" s="15">
        <f>IFERROR(DF27*(1+DH28),"na")</f>
        <v>936.22046469270595</v>
      </c>
      <c r="DI27" s="15">
        <f>DE27+DF27+DH27</f>
        <v>2677.0385623072611</v>
      </c>
      <c r="DJ27" s="15">
        <f>IFERROR(DH27*(1+DJ28),"na")</f>
        <v>983.03148792734123</v>
      </c>
      <c r="DK27" s="15">
        <f>DH27+DJ27</f>
        <v>1919.2519526200472</v>
      </c>
      <c r="DL27" s="58">
        <f>DE27+DF27+DH27+DJ27</f>
        <v>3660.0700502346026</v>
      </c>
      <c r="DM27" s="66">
        <f>IFERROR(DJ27*(1+DM28),"na")</f>
        <v>1032.1830623237083</v>
      </c>
      <c r="DN27" s="15">
        <f>IFERROR(DM27*(1+DN28),"na")</f>
        <v>1083.7922154398939</v>
      </c>
      <c r="DO27" s="15">
        <f>DM27+DN27</f>
        <v>2115.9752777636022</v>
      </c>
      <c r="DP27" s="15">
        <f>IFERROR(DN27*(1+DP28),"na")</f>
        <v>1137.9818262118886</v>
      </c>
      <c r="DQ27" s="15">
        <f>DM27+DN27+DP27</f>
        <v>3253.957103975491</v>
      </c>
      <c r="DR27" s="15">
        <f>IFERROR(DP27*(1+DR28),"na")</f>
        <v>1194.8809175224831</v>
      </c>
      <c r="DS27" s="15">
        <f>DP27+DR27</f>
        <v>2332.8627437343716</v>
      </c>
      <c r="DT27" s="58">
        <f>DM27+DN27+DP27+DR27</f>
        <v>4448.8380214979743</v>
      </c>
    </row>
    <row r="28" spans="2:124" s="18" customFormat="1" ht="14.4" x14ac:dyDescent="0.3">
      <c r="B28" s="41" t="s">
        <v>194</v>
      </c>
      <c r="C28" s="45" t="s">
        <v>58</v>
      </c>
      <c r="D28" s="45"/>
      <c r="E28" s="68"/>
      <c r="F28" s="12">
        <f>IFERROR(F27/E27-1,"na")</f>
        <v>0.36210458244265209</v>
      </c>
      <c r="J28" s="12">
        <f>IFERROR(J27/H27-1,"na")</f>
        <v>5.4250404706439825E-2</v>
      </c>
      <c r="L28" s="59"/>
      <c r="M28" s="68"/>
      <c r="N28" s="12">
        <f>IFERROR(N27/M27-1,"na")</f>
        <v>7.3250359978900281E-2</v>
      </c>
      <c r="R28" s="12">
        <f>IFERROR(R27/P27-1,"na")</f>
        <v>-5.1671064204045769E-2</v>
      </c>
      <c r="T28" s="59"/>
      <c r="U28" s="68"/>
      <c r="V28" s="12">
        <f>IFERROR(V27/U27-1,"na")</f>
        <v>5.3330689928627883E-2</v>
      </c>
      <c r="Z28" s="12">
        <f>IFERROR(Z27/X27-1,"na")</f>
        <v>9.0124496301196899E-2</v>
      </c>
      <c r="AB28" s="59"/>
      <c r="AC28" s="68"/>
      <c r="AD28" s="12">
        <f>IFERROR(AD27/AC27-1,"na")</f>
        <v>0.16716737528197356</v>
      </c>
      <c r="AH28" s="12">
        <f>IFERROR(AH27/AF27-1,"na")</f>
        <v>4.7021872398395503E-2</v>
      </c>
      <c r="AJ28" s="59"/>
      <c r="AK28" s="68"/>
      <c r="AL28" s="12">
        <f>IFERROR(AL27/AK27-1,"na")</f>
        <v>6.9059441923809528E-2</v>
      </c>
      <c r="AP28" s="12">
        <f>IFERROR(AP27/AN27-1,"na")</f>
        <v>-7.0966666049028237E-3</v>
      </c>
      <c r="AR28" s="59"/>
      <c r="AS28" s="68"/>
      <c r="AT28" s="12">
        <f>IFERROR(AT27/AS27-1,"na")</f>
        <v>6.2312954941851073E-2</v>
      </c>
      <c r="AV28" s="12">
        <f>IFERROR(AV27/AT27-1,"na")</f>
        <v>0.19036829254993659</v>
      </c>
      <c r="AX28" s="21">
        <v>0.05</v>
      </c>
      <c r="BA28" s="82">
        <v>0.05</v>
      </c>
      <c r="BB28" s="21">
        <v>0.05</v>
      </c>
      <c r="BD28" s="21">
        <v>0.05</v>
      </c>
      <c r="BF28" s="21">
        <v>0.05</v>
      </c>
      <c r="BH28" s="59"/>
      <c r="BI28" s="82">
        <v>0.05</v>
      </c>
      <c r="BJ28" s="21">
        <v>0.05</v>
      </c>
      <c r="BL28" s="21">
        <v>0.05</v>
      </c>
      <c r="BN28" s="21">
        <v>0.05</v>
      </c>
      <c r="BP28" s="59"/>
      <c r="BQ28" s="82">
        <v>0.05</v>
      </c>
      <c r="BR28" s="21">
        <v>0.05</v>
      </c>
      <c r="BT28" s="21">
        <v>0.05</v>
      </c>
      <c r="BV28" s="21">
        <v>0.05</v>
      </c>
      <c r="BX28" s="59"/>
      <c r="BY28" s="82">
        <v>0.05</v>
      </c>
      <c r="BZ28" s="21">
        <v>0.05</v>
      </c>
      <c r="CB28" s="21">
        <v>0.05</v>
      </c>
      <c r="CD28" s="21">
        <v>0.05</v>
      </c>
      <c r="CF28" s="59"/>
      <c r="CG28" s="82">
        <v>0.05</v>
      </c>
      <c r="CH28" s="21">
        <v>0.05</v>
      </c>
      <c r="CJ28" s="21">
        <v>0.05</v>
      </c>
      <c r="CL28" s="21">
        <v>0.05</v>
      </c>
      <c r="CN28" s="59"/>
      <c r="CO28" s="82">
        <v>0.05</v>
      </c>
      <c r="CP28" s="21">
        <v>0.05</v>
      </c>
      <c r="CR28" s="21">
        <v>0.05</v>
      </c>
      <c r="CT28" s="21">
        <v>0.05</v>
      </c>
      <c r="CV28" s="59"/>
      <c r="CW28" s="82">
        <v>0.05</v>
      </c>
      <c r="CX28" s="21">
        <v>0.05</v>
      </c>
      <c r="CZ28" s="21">
        <v>0.05</v>
      </c>
      <c r="DB28" s="21">
        <v>0.05</v>
      </c>
      <c r="DD28" s="59"/>
      <c r="DE28" s="82">
        <v>0.05</v>
      </c>
      <c r="DF28" s="21">
        <v>0.05</v>
      </c>
      <c r="DH28" s="21">
        <v>0.05</v>
      </c>
      <c r="DJ28" s="21">
        <v>0.05</v>
      </c>
      <c r="DL28" s="59"/>
      <c r="DM28" s="82">
        <v>0.05</v>
      </c>
      <c r="DN28" s="21">
        <v>0.05</v>
      </c>
      <c r="DP28" s="21">
        <v>0.05</v>
      </c>
      <c r="DR28" s="21">
        <v>0.05</v>
      </c>
      <c r="DT28" s="59"/>
    </row>
    <row r="29" spans="2:124" s="18" customFormat="1" ht="14.4" x14ac:dyDescent="0.3">
      <c r="B29" s="41" t="s">
        <v>24</v>
      </c>
      <c r="C29" s="45" t="s">
        <v>58</v>
      </c>
      <c r="D29" s="45"/>
      <c r="E29" s="67">
        <f t="shared" ref="E29:AJ29" si="19">IFERROR(E27/E13,"na")</f>
        <v>3.6089329664477305E-3</v>
      </c>
      <c r="F29" s="12">
        <f t="shared" si="19"/>
        <v>4.0271496817400861E-3</v>
      </c>
      <c r="G29" s="12">
        <f t="shared" si="19"/>
        <v>3.8388189973896686E-3</v>
      </c>
      <c r="H29" s="12">
        <f t="shared" si="19"/>
        <v>3.3431735213581889E-3</v>
      </c>
      <c r="I29" s="12">
        <f t="shared" si="19"/>
        <v>3.6411295857060109E-3</v>
      </c>
      <c r="J29" s="12">
        <f t="shared" si="19"/>
        <v>2.9811917293747965E-3</v>
      </c>
      <c r="K29" s="12">
        <f t="shared" si="19"/>
        <v>3.147066504311661E-3</v>
      </c>
      <c r="L29" s="63">
        <f t="shared" si="19"/>
        <v>3.4296570692360323E-3</v>
      </c>
      <c r="M29" s="67">
        <f t="shared" si="19"/>
        <v>3.0215673561653942E-3</v>
      </c>
      <c r="N29" s="12">
        <f t="shared" si="19"/>
        <v>2.7943529430979235E-3</v>
      </c>
      <c r="O29" s="12">
        <f t="shared" si="19"/>
        <v>2.8995195567234661E-3</v>
      </c>
      <c r="P29" s="12">
        <f t="shared" si="19"/>
        <v>3.6454310296228105E-3</v>
      </c>
      <c r="Q29" s="12">
        <f t="shared" si="19"/>
        <v>3.1554647636995877E-3</v>
      </c>
      <c r="R29" s="12">
        <f t="shared" si="19"/>
        <v>3.2801553156602179E-3</v>
      </c>
      <c r="S29" s="12">
        <f t="shared" si="19"/>
        <v>3.457997294012726E-3</v>
      </c>
      <c r="T29" s="63">
        <f t="shared" si="19"/>
        <v>3.1885813305713613E-3</v>
      </c>
      <c r="U29" s="67">
        <f t="shared" si="19"/>
        <v>2.9936553275878952E-3</v>
      </c>
      <c r="V29" s="12">
        <f t="shared" si="19"/>
        <v>3.2533892848620196E-3</v>
      </c>
      <c r="W29" s="12">
        <f t="shared" si="19"/>
        <v>3.121493629445098E-3</v>
      </c>
      <c r="X29" s="12">
        <f t="shared" si="19"/>
        <v>3.6356172856287904E-3</v>
      </c>
      <c r="Y29" s="12">
        <f t="shared" si="19"/>
        <v>3.2897511759449227E-3</v>
      </c>
      <c r="Z29" s="12">
        <f t="shared" si="19"/>
        <v>4.1210237196929326E-3</v>
      </c>
      <c r="AA29" s="12">
        <f t="shared" si="19"/>
        <v>3.8735846549759331E-3</v>
      </c>
      <c r="AB29" s="63">
        <f t="shared" si="19"/>
        <v>3.4887537394650515E-3</v>
      </c>
      <c r="AC29" s="67">
        <f t="shared" si="19"/>
        <v>3.8964075743502915E-3</v>
      </c>
      <c r="AD29" s="12">
        <f t="shared" si="19"/>
        <v>2.7258896074190192E-3</v>
      </c>
      <c r="AE29" s="12">
        <f t="shared" si="19"/>
        <v>3.1645556170023536E-3</v>
      </c>
      <c r="AF29" s="12">
        <f t="shared" si="19"/>
        <v>3.9493506317660795E-3</v>
      </c>
      <c r="AG29" s="12">
        <f t="shared" si="19"/>
        <v>3.4288773739404978E-3</v>
      </c>
      <c r="AH29" s="12">
        <f t="shared" si="19"/>
        <v>3.5133810210582163E-3</v>
      </c>
      <c r="AI29" s="12">
        <f t="shared" si="19"/>
        <v>3.7136477230032593E-3</v>
      </c>
      <c r="AJ29" s="63">
        <f t="shared" si="19"/>
        <v>3.4528656316288333E-3</v>
      </c>
      <c r="AK29" s="67">
        <f t="shared" ref="AK29:BP29" si="20">IFERROR(AK27/AK13,"na")</f>
        <v>3.0463926495926589E-3</v>
      </c>
      <c r="AL29" s="12">
        <f t="shared" si="20"/>
        <v>2.9033836819925356E-3</v>
      </c>
      <c r="AM29" s="12">
        <f t="shared" si="20"/>
        <v>2.9707861526237535E-3</v>
      </c>
      <c r="AN29" s="12">
        <f t="shared" si="20"/>
        <v>3.2457900675259533E-3</v>
      </c>
      <c r="AO29" s="12">
        <f t="shared" si="20"/>
        <v>3.0681376273099764E-3</v>
      </c>
      <c r="AP29" s="12">
        <f t="shared" si="20"/>
        <v>2.9431268446147916E-3</v>
      </c>
      <c r="AQ29" s="12">
        <f t="shared" si="20"/>
        <v>3.0875954164013768E-3</v>
      </c>
      <c r="AR29" s="63">
        <f t="shared" si="20"/>
        <v>3.0332159932769877E-3</v>
      </c>
      <c r="AS29" s="67">
        <f t="shared" si="20"/>
        <v>3.155280786625185E-3</v>
      </c>
      <c r="AT29" s="12">
        <f t="shared" si="20"/>
        <v>2.4830501017889728E-3</v>
      </c>
      <c r="AU29" s="12">
        <f t="shared" si="20"/>
        <v>2.7691165948918943E-3</v>
      </c>
      <c r="AV29" s="12">
        <f t="shared" si="20"/>
        <v>3.1117052799326372E-3</v>
      </c>
      <c r="AW29" s="12">
        <f t="shared" si="20"/>
        <v>2.8900597007209855E-3</v>
      </c>
      <c r="AX29" s="12">
        <f>IFERROR(AX27/AX13,"na")</f>
        <v>3.1117052799326372E-3</v>
      </c>
      <c r="AY29" s="12">
        <f>IFERROR(AY27/AY13,"na")</f>
        <v>3.1117052799326372E-3</v>
      </c>
      <c r="AZ29" s="12">
        <f t="shared" si="20"/>
        <v>2.9500002713330133E-3</v>
      </c>
      <c r="BA29" s="67">
        <f t="shared" si="20"/>
        <v>3.1117052799326372E-3</v>
      </c>
      <c r="BB29" s="12">
        <f t="shared" si="20"/>
        <v>3.1117052799326376E-3</v>
      </c>
      <c r="BC29" s="12">
        <f t="shared" si="20"/>
        <v>3.1117052799326367E-3</v>
      </c>
      <c r="BD29" s="12">
        <f t="shared" si="20"/>
        <v>3.1117052799326376E-3</v>
      </c>
      <c r="BE29" s="12">
        <f t="shared" si="20"/>
        <v>3.1117052799326376E-3</v>
      </c>
      <c r="BF29" s="12">
        <f t="shared" si="20"/>
        <v>3.1117052799326376E-3</v>
      </c>
      <c r="BG29" s="12">
        <f t="shared" si="20"/>
        <v>3.111705279932638E-3</v>
      </c>
      <c r="BH29" s="63">
        <f t="shared" si="20"/>
        <v>3.1117052799326372E-3</v>
      </c>
      <c r="BI29" s="67">
        <f t="shared" si="20"/>
        <v>3.1117052799326372E-3</v>
      </c>
      <c r="BJ29" s="12">
        <f t="shared" si="20"/>
        <v>3.1117052799326367E-3</v>
      </c>
      <c r="BK29" s="12">
        <f t="shared" si="20"/>
        <v>3.1117052799326376E-3</v>
      </c>
      <c r="BL29" s="12">
        <f t="shared" si="20"/>
        <v>3.1117052799326367E-3</v>
      </c>
      <c r="BM29" s="12">
        <f t="shared" si="20"/>
        <v>3.1117052799326372E-3</v>
      </c>
      <c r="BN29" s="12">
        <f t="shared" si="20"/>
        <v>3.1117052799326367E-3</v>
      </c>
      <c r="BO29" s="12">
        <f t="shared" si="20"/>
        <v>3.1117052799326372E-3</v>
      </c>
      <c r="BP29" s="63">
        <f t="shared" si="20"/>
        <v>3.1117052799326367E-3</v>
      </c>
      <c r="BQ29" s="67">
        <f t="shared" ref="BQ29:CV29" si="21">IFERROR(BQ27/BQ13,"na")</f>
        <v>3.1117052799326372E-3</v>
      </c>
      <c r="BR29" s="12">
        <f t="shared" si="21"/>
        <v>3.1117052799326372E-3</v>
      </c>
      <c r="BS29" s="12">
        <f t="shared" si="21"/>
        <v>3.1117052799326372E-3</v>
      </c>
      <c r="BT29" s="12">
        <f t="shared" si="21"/>
        <v>3.1117052799326372E-3</v>
      </c>
      <c r="BU29" s="12">
        <f t="shared" si="21"/>
        <v>3.1117052799326376E-3</v>
      </c>
      <c r="BV29" s="12">
        <f t="shared" si="21"/>
        <v>3.1117052799326376E-3</v>
      </c>
      <c r="BW29" s="12">
        <f t="shared" si="21"/>
        <v>3.1117052799326376E-3</v>
      </c>
      <c r="BX29" s="63">
        <f t="shared" si="21"/>
        <v>3.1117052799326372E-3</v>
      </c>
      <c r="BY29" s="67">
        <f t="shared" si="21"/>
        <v>3.1117052799326376E-3</v>
      </c>
      <c r="BZ29" s="12">
        <f t="shared" si="21"/>
        <v>3.1117052799326376E-3</v>
      </c>
      <c r="CA29" s="12">
        <f t="shared" si="21"/>
        <v>3.1117052799326372E-3</v>
      </c>
      <c r="CB29" s="12">
        <f t="shared" si="21"/>
        <v>3.1117052799326376E-3</v>
      </c>
      <c r="CC29" s="12">
        <f t="shared" si="21"/>
        <v>3.1117052799326376E-3</v>
      </c>
      <c r="CD29" s="12">
        <f t="shared" si="21"/>
        <v>3.1117052799326372E-3</v>
      </c>
      <c r="CE29" s="12">
        <f t="shared" si="21"/>
        <v>3.1117052799326372E-3</v>
      </c>
      <c r="CF29" s="63">
        <f t="shared" si="21"/>
        <v>3.1117052799326372E-3</v>
      </c>
      <c r="CG29" s="67">
        <f t="shared" si="21"/>
        <v>3.1117052799326372E-3</v>
      </c>
      <c r="CH29" s="12">
        <f t="shared" si="21"/>
        <v>3.1117052799326372E-3</v>
      </c>
      <c r="CI29" s="12">
        <f t="shared" si="21"/>
        <v>3.1117052799326372E-3</v>
      </c>
      <c r="CJ29" s="12">
        <f t="shared" si="21"/>
        <v>3.1117052799326372E-3</v>
      </c>
      <c r="CK29" s="12">
        <f t="shared" si="21"/>
        <v>3.1117052799326372E-3</v>
      </c>
      <c r="CL29" s="12">
        <f t="shared" si="21"/>
        <v>3.1117052799326367E-3</v>
      </c>
      <c r="CM29" s="12">
        <f t="shared" si="21"/>
        <v>3.1117052799326367E-3</v>
      </c>
      <c r="CN29" s="63">
        <f t="shared" si="21"/>
        <v>3.1117052799326367E-3</v>
      </c>
      <c r="CO29" s="67">
        <f t="shared" si="21"/>
        <v>3.1117052799326363E-3</v>
      </c>
      <c r="CP29" s="12">
        <f t="shared" si="21"/>
        <v>3.1117052799326367E-3</v>
      </c>
      <c r="CQ29" s="12">
        <f t="shared" si="21"/>
        <v>3.1117052799326363E-3</v>
      </c>
      <c r="CR29" s="12">
        <f t="shared" si="21"/>
        <v>3.1117052799326367E-3</v>
      </c>
      <c r="CS29" s="12">
        <f t="shared" si="21"/>
        <v>3.1117052799326359E-3</v>
      </c>
      <c r="CT29" s="12">
        <f t="shared" si="21"/>
        <v>3.1117052799326367E-3</v>
      </c>
      <c r="CU29" s="12">
        <f t="shared" si="21"/>
        <v>3.1117052799326367E-3</v>
      </c>
      <c r="CV29" s="63">
        <f t="shared" si="21"/>
        <v>3.1117052799326363E-3</v>
      </c>
      <c r="CW29" s="67">
        <f t="shared" ref="CW29:DT29" si="22">IFERROR(CW27/CW13,"na")</f>
        <v>3.1117052799326367E-3</v>
      </c>
      <c r="CX29" s="12">
        <f t="shared" si="22"/>
        <v>3.1117052799326367E-3</v>
      </c>
      <c r="CY29" s="12">
        <f t="shared" si="22"/>
        <v>3.1117052799326363E-3</v>
      </c>
      <c r="CZ29" s="12">
        <f t="shared" si="22"/>
        <v>3.1117052799326367E-3</v>
      </c>
      <c r="DA29" s="12">
        <f t="shared" si="22"/>
        <v>3.1117052799326367E-3</v>
      </c>
      <c r="DB29" s="12">
        <f t="shared" si="22"/>
        <v>3.1117052799326367E-3</v>
      </c>
      <c r="DC29" s="12">
        <f t="shared" si="22"/>
        <v>3.1117052799326372E-3</v>
      </c>
      <c r="DD29" s="63">
        <f t="shared" si="22"/>
        <v>3.1117052799326367E-3</v>
      </c>
      <c r="DE29" s="67">
        <f t="shared" si="22"/>
        <v>3.1117052799326367E-3</v>
      </c>
      <c r="DF29" s="12">
        <f t="shared" si="22"/>
        <v>3.1117052799326363E-3</v>
      </c>
      <c r="DG29" s="12">
        <f t="shared" si="22"/>
        <v>3.1117052799326367E-3</v>
      </c>
      <c r="DH29" s="12">
        <f t="shared" si="22"/>
        <v>3.1117052799326363E-3</v>
      </c>
      <c r="DI29" s="12">
        <f t="shared" si="22"/>
        <v>3.1117052799326363E-3</v>
      </c>
      <c r="DJ29" s="12">
        <f t="shared" si="22"/>
        <v>3.1117052799326363E-3</v>
      </c>
      <c r="DK29" s="12">
        <f t="shared" si="22"/>
        <v>3.1117052799326367E-3</v>
      </c>
      <c r="DL29" s="63">
        <f t="shared" si="22"/>
        <v>3.1117052799326367E-3</v>
      </c>
      <c r="DM29" s="67">
        <f t="shared" si="22"/>
        <v>3.1117052799326367E-3</v>
      </c>
      <c r="DN29" s="12">
        <f t="shared" si="22"/>
        <v>3.1117052799326367E-3</v>
      </c>
      <c r="DO29" s="12">
        <f t="shared" si="22"/>
        <v>3.1117052799326367E-3</v>
      </c>
      <c r="DP29" s="12">
        <f t="shared" si="22"/>
        <v>3.1117052799326363E-3</v>
      </c>
      <c r="DQ29" s="12">
        <f t="shared" si="22"/>
        <v>3.1117052799326367E-3</v>
      </c>
      <c r="DR29" s="12">
        <f t="shared" si="22"/>
        <v>3.1117052799326367E-3</v>
      </c>
      <c r="DS29" s="12">
        <f t="shared" si="22"/>
        <v>3.1117052799326363E-3</v>
      </c>
      <c r="DT29" s="63">
        <f t="shared" si="22"/>
        <v>3.1117052799326372E-3</v>
      </c>
    </row>
    <row r="30" spans="2:124" x14ac:dyDescent="0.25">
      <c r="B30" s="10" t="s">
        <v>200</v>
      </c>
      <c r="C30" s="10" t="s">
        <v>57</v>
      </c>
      <c r="E30" s="66">
        <v>329.26900000000001</v>
      </c>
      <c r="F30" s="15">
        <v>364.66300000000001</v>
      </c>
      <c r="G30" s="15">
        <f>E30+F30</f>
        <v>693.93200000000002</v>
      </c>
      <c r="H30" s="15">
        <v>603.43600000000004</v>
      </c>
      <c r="I30" s="15">
        <f>E30+F30+H30</f>
        <v>1297.3679999999999</v>
      </c>
      <c r="J30" s="15">
        <v>534.14400000000001</v>
      </c>
      <c r="K30" s="15">
        <f>H30+J30</f>
        <v>1137.58</v>
      </c>
      <c r="L30" s="58">
        <f>E30+F30+H30+J30</f>
        <v>1831.5119999999999</v>
      </c>
      <c r="M30" s="66">
        <v>583.93700000000001</v>
      </c>
      <c r="N30" s="15">
        <v>582.92499999999995</v>
      </c>
      <c r="O30" s="15">
        <f>M30+N30</f>
        <v>1166.8620000000001</v>
      </c>
      <c r="P30" s="15">
        <v>513.27599999999995</v>
      </c>
      <c r="Q30" s="15">
        <f>M30+N30+P30</f>
        <v>1680.1379999999999</v>
      </c>
      <c r="R30" s="15">
        <v>644.11800000000005</v>
      </c>
      <c r="S30" s="15">
        <f>P30+R30</f>
        <v>1157.394</v>
      </c>
      <c r="T30" s="58">
        <f>M30+N30+P30+R30</f>
        <v>2324.2559999999999</v>
      </c>
      <c r="U30" s="66">
        <v>724.197</v>
      </c>
      <c r="V30" s="15">
        <v>740.88099999999997</v>
      </c>
      <c r="W30" s="15">
        <f>U30+V30</f>
        <v>1465.078</v>
      </c>
      <c r="X30" s="15">
        <v>653.57100000000003</v>
      </c>
      <c r="Y30" s="15">
        <f>U30+V30+X30</f>
        <v>2118.6489999999999</v>
      </c>
      <c r="Z30" s="15">
        <v>332.76499999999999</v>
      </c>
      <c r="AA30" s="15">
        <f>X30+Z30</f>
        <v>986.33600000000001</v>
      </c>
      <c r="AB30" s="58">
        <f>U30+V30+X30+Z30</f>
        <v>2451.4139999999998</v>
      </c>
      <c r="AC30" s="66">
        <v>465.65499999999997</v>
      </c>
      <c r="AD30" s="15">
        <v>594.07299999999998</v>
      </c>
      <c r="AE30" s="15">
        <f>AC30+AD30</f>
        <v>1059.7280000000001</v>
      </c>
      <c r="AF30" s="15">
        <v>627.12</v>
      </c>
      <c r="AG30" s="15">
        <f>AC30+AD30+AF30</f>
        <v>1686.848</v>
      </c>
      <c r="AH30" s="15">
        <v>618.36599999999999</v>
      </c>
      <c r="AI30" s="15">
        <f>AF30+AH30</f>
        <v>1245.4859999999999</v>
      </c>
      <c r="AJ30" s="58">
        <f>AC30+AD30+AF30+AH30</f>
        <v>2305.2139999999999</v>
      </c>
      <c r="AK30" s="66">
        <v>680.85699999999997</v>
      </c>
      <c r="AL30" s="15">
        <v>880.59799999999996</v>
      </c>
      <c r="AM30" s="15">
        <f>AK30+AL30</f>
        <v>1561.4549999999999</v>
      </c>
      <c r="AN30" s="15">
        <v>833.55100000000004</v>
      </c>
      <c r="AO30" s="15">
        <f>AK30+AL30+AN30</f>
        <v>2395.0059999999999</v>
      </c>
      <c r="AP30" s="15">
        <v>1075.8330000000001</v>
      </c>
      <c r="AQ30" s="15">
        <f>AN30+AP30</f>
        <v>1909.384</v>
      </c>
      <c r="AR30" s="58">
        <f>AK30+AL30+AN30+AP30</f>
        <v>3470.8389999999999</v>
      </c>
      <c r="AS30" s="66">
        <v>897.77800000000002</v>
      </c>
      <c r="AT30" s="15">
        <v>1401.8820000000001</v>
      </c>
      <c r="AU30" s="15">
        <f>AS30+AT30</f>
        <v>2299.66</v>
      </c>
      <c r="AV30" s="15">
        <v>986.59199999999998</v>
      </c>
      <c r="AW30" s="15">
        <f>AS30+AT30+AV30</f>
        <v>3286.252</v>
      </c>
      <c r="AX30" s="15">
        <f>IFERROR(AV30*(1+AX31),"na")</f>
        <v>1035.9216000000001</v>
      </c>
      <c r="AY30" s="15">
        <f>AV30+AX30</f>
        <v>2022.5136000000002</v>
      </c>
      <c r="AZ30" s="15">
        <f>AS30+AT30+AV30+AX30</f>
        <v>4322.1736000000001</v>
      </c>
      <c r="BA30" s="66">
        <f>IFERROR(AX30*(1+BA31),"na")</f>
        <v>1087.7176800000002</v>
      </c>
      <c r="BB30" s="15">
        <f>IFERROR(BA30*(1+BB31),"na")</f>
        <v>1142.1035640000002</v>
      </c>
      <c r="BC30" s="15">
        <f>BA30+BB30</f>
        <v>2229.8212440000007</v>
      </c>
      <c r="BD30" s="15">
        <f>IFERROR(BB30*(1+BD31),"na")</f>
        <v>1199.2087422000002</v>
      </c>
      <c r="BE30" s="15">
        <f>BA30+BB30+BD30</f>
        <v>3429.0299862000011</v>
      </c>
      <c r="BF30" s="15">
        <f>IFERROR(BD30*(1+BF31),"na")</f>
        <v>1259.1691793100003</v>
      </c>
      <c r="BG30" s="15">
        <f>BD30+BF30</f>
        <v>2458.3779215100003</v>
      </c>
      <c r="BH30" s="58">
        <f>BA30+BB30+BD30+BF30</f>
        <v>4688.199165510001</v>
      </c>
      <c r="BI30" s="66">
        <f>IFERROR(BF30*(1+BI31),"na")</f>
        <v>1322.1276382755004</v>
      </c>
      <c r="BJ30" s="15">
        <f>IFERROR(BI30*(1+BJ31),"na")</f>
        <v>1388.2340201892755</v>
      </c>
      <c r="BK30" s="15">
        <f>BI30+BJ30</f>
        <v>2710.3616584647762</v>
      </c>
      <c r="BL30" s="15">
        <f>IFERROR(BJ30*(1+BL31),"na")</f>
        <v>1457.6457211987392</v>
      </c>
      <c r="BM30" s="15">
        <f>BI30+BJ30+BL30</f>
        <v>4168.0073796635152</v>
      </c>
      <c r="BN30" s="15">
        <f>IFERROR(BL30*(1+BN31),"na")</f>
        <v>1530.5280072586763</v>
      </c>
      <c r="BO30" s="15">
        <f>BL30+BN30</f>
        <v>2988.1737284574156</v>
      </c>
      <c r="BP30" s="58">
        <f>BI30+BJ30+BL30+BN30</f>
        <v>5698.5353869221917</v>
      </c>
      <c r="BQ30" s="66">
        <f>IFERROR(BN30*(1+BQ31),"na")</f>
        <v>1607.0544076216102</v>
      </c>
      <c r="BR30" s="15">
        <f>IFERROR(BQ30*(1+BR31),"na")</f>
        <v>1687.4071280026908</v>
      </c>
      <c r="BS30" s="15">
        <f>BQ30+BR30</f>
        <v>3294.4615356243012</v>
      </c>
      <c r="BT30" s="15">
        <f>IFERROR(BR30*(1+BT31),"na")</f>
        <v>1771.7774844028254</v>
      </c>
      <c r="BU30" s="15">
        <f>BQ30+BR30+BT30</f>
        <v>5066.2390200271266</v>
      </c>
      <c r="BV30" s="15">
        <f>IFERROR(BT30*(1+BV31),"na")</f>
        <v>1860.3663586229668</v>
      </c>
      <c r="BW30" s="15">
        <f>BT30+BV30</f>
        <v>3632.1438430257922</v>
      </c>
      <c r="BX30" s="58">
        <f>BQ30+BR30+BT30+BV30</f>
        <v>6926.6053786500934</v>
      </c>
      <c r="BY30" s="66">
        <f>IFERROR(BV30*(1+BY31),"na")</f>
        <v>1953.3846765541152</v>
      </c>
      <c r="BZ30" s="15">
        <f>IFERROR(BY30*(1+BZ31),"na")</f>
        <v>2051.053910381821</v>
      </c>
      <c r="CA30" s="15">
        <f>BY30+BZ30</f>
        <v>4004.4385869359362</v>
      </c>
      <c r="CB30" s="15">
        <f>IFERROR(BZ30*(1+CB31),"na")</f>
        <v>2153.6066059009122</v>
      </c>
      <c r="CC30" s="15">
        <f>BY30+BZ30+CB30</f>
        <v>6158.0451928368484</v>
      </c>
      <c r="CD30" s="15">
        <f>IFERROR(CB30*(1+CD31),"na")</f>
        <v>2261.2869361959579</v>
      </c>
      <c r="CE30" s="15">
        <f>CB30+CD30</f>
        <v>4414.8935420968701</v>
      </c>
      <c r="CF30" s="58">
        <f>BY30+BZ30+CB30+CD30</f>
        <v>8419.3321290328058</v>
      </c>
      <c r="CG30" s="66">
        <f>IFERROR(CD30*(1+CG31),"na")</f>
        <v>2374.3512830057557</v>
      </c>
      <c r="CH30" s="15">
        <f>IFERROR(CG30*(1+CH31),"na")</f>
        <v>2493.0688471560434</v>
      </c>
      <c r="CI30" s="15">
        <f>CG30+CH30</f>
        <v>4867.4201301617995</v>
      </c>
      <c r="CJ30" s="15">
        <f>IFERROR(CH30*(1+CJ31),"na")</f>
        <v>2617.7222895138457</v>
      </c>
      <c r="CK30" s="15">
        <f>CG30+CH30+CJ30</f>
        <v>7485.1424196756452</v>
      </c>
      <c r="CL30" s="15">
        <f>IFERROR(CJ30*(1+CL31),"na")</f>
        <v>2748.6084039895381</v>
      </c>
      <c r="CM30" s="15">
        <f>CJ30+CL30</f>
        <v>5366.3306935033834</v>
      </c>
      <c r="CN30" s="58">
        <f>CG30+CH30+CJ30+CL30</f>
        <v>10233.750823665183</v>
      </c>
      <c r="CO30" s="66">
        <f>IFERROR(CL30*(1+CO31),"na")</f>
        <v>2886.038824189015</v>
      </c>
      <c r="CP30" s="15">
        <f>IFERROR(CO30*(1+CP31),"na")</f>
        <v>3030.3407653984659</v>
      </c>
      <c r="CQ30" s="15">
        <f>CO30+CP30</f>
        <v>5916.379589587481</v>
      </c>
      <c r="CR30" s="15">
        <f>IFERROR(CP30*(1+CR31),"na")</f>
        <v>3181.8578036683894</v>
      </c>
      <c r="CS30" s="15">
        <f>CO30+CP30+CR30</f>
        <v>9098.2373932558694</v>
      </c>
      <c r="CT30" s="15">
        <f>IFERROR(CR30*(1+CT31),"na")</f>
        <v>3340.9506938518089</v>
      </c>
      <c r="CU30" s="15">
        <f>CR30+CT30</f>
        <v>6522.8084975201982</v>
      </c>
      <c r="CV30" s="58">
        <f>CO30+CP30+CR30+CT30</f>
        <v>12439.188087107679</v>
      </c>
      <c r="CW30" s="66">
        <f>IFERROR(CT30*(1+CW31),"na")</f>
        <v>3507.9982285443994</v>
      </c>
      <c r="CX30" s="15">
        <f>IFERROR(CW30*(1+CX31),"na")</f>
        <v>3683.3981399716195</v>
      </c>
      <c r="CY30" s="15">
        <f>CW30+CX30</f>
        <v>7191.3963685160188</v>
      </c>
      <c r="CZ30" s="15">
        <f>IFERROR(CX30*(1+CZ31),"na")</f>
        <v>3867.5680469702006</v>
      </c>
      <c r="DA30" s="15">
        <f>CW30+CX30+CZ30</f>
        <v>11058.96441548622</v>
      </c>
      <c r="DB30" s="15">
        <f>IFERROR(CZ30*(1+DB31),"na")</f>
        <v>4060.9464493187106</v>
      </c>
      <c r="DC30" s="15">
        <f>CZ30+DB30</f>
        <v>7928.5144962889117</v>
      </c>
      <c r="DD30" s="58">
        <f>CW30+CX30+CZ30+DB30</f>
        <v>15119.91086480493</v>
      </c>
      <c r="DE30" s="66">
        <f>IFERROR(DB30*(1+DE31),"na")</f>
        <v>4263.993771784646</v>
      </c>
      <c r="DF30" s="15">
        <f>IFERROR(DE30*(1+DF31),"na")</f>
        <v>4477.1934603738782</v>
      </c>
      <c r="DG30" s="15">
        <f>DE30+DF30</f>
        <v>8741.1872321585251</v>
      </c>
      <c r="DH30" s="15">
        <f>IFERROR(DF30*(1+DH31),"na")</f>
        <v>4701.0531333925719</v>
      </c>
      <c r="DI30" s="15">
        <f>DE30+DF30+DH30</f>
        <v>13442.240365551097</v>
      </c>
      <c r="DJ30" s="15">
        <f>IFERROR(DH30*(1+DJ31),"na")</f>
        <v>4936.1057900622009</v>
      </c>
      <c r="DK30" s="15">
        <f>DH30+DJ30</f>
        <v>9637.1589234547719</v>
      </c>
      <c r="DL30" s="58">
        <f>DE30+DF30+DH30+DJ30</f>
        <v>18378.346155613297</v>
      </c>
      <c r="DM30" s="66">
        <f>IFERROR(DJ30*(1+DM31),"na")</f>
        <v>5182.9110795653114</v>
      </c>
      <c r="DN30" s="15">
        <f>IFERROR(DM30*(1+DN31),"na")</f>
        <v>5442.0566335435769</v>
      </c>
      <c r="DO30" s="15">
        <f>DM30+DN30</f>
        <v>10624.967713108888</v>
      </c>
      <c r="DP30" s="15">
        <f>IFERROR(DN30*(1+DP31),"na")</f>
        <v>5714.1594652207559</v>
      </c>
      <c r="DQ30" s="15">
        <f>DM30+DN30+DP30</f>
        <v>16339.127178329643</v>
      </c>
      <c r="DR30" s="15">
        <f>IFERROR(DP30*(1+DR31),"na")</f>
        <v>5999.8674384817941</v>
      </c>
      <c r="DS30" s="15">
        <f>DP30+DR30</f>
        <v>11714.02690370255</v>
      </c>
      <c r="DT30" s="58">
        <f>DM30+DN30+DP30+DR30</f>
        <v>22338.994616811437</v>
      </c>
    </row>
    <row r="31" spans="2:124" s="18" customFormat="1" ht="14.4" x14ac:dyDescent="0.3">
      <c r="B31" s="41" t="s">
        <v>194</v>
      </c>
      <c r="C31" s="45" t="s">
        <v>58</v>
      </c>
      <c r="D31" s="45"/>
      <c r="E31" s="68"/>
      <c r="F31" s="12">
        <f>IFERROR(F30/E30-1,"na")</f>
        <v>0.10749265797873475</v>
      </c>
      <c r="J31" s="12">
        <f>IFERROR(J30/H30-1,"na")</f>
        <v>-0.11482907880868898</v>
      </c>
      <c r="L31" s="59"/>
      <c r="M31" s="68"/>
      <c r="N31" s="12">
        <f>IFERROR(N30/M30-1,"na")</f>
        <v>-1.7330636695397361E-3</v>
      </c>
      <c r="R31" s="12">
        <f>IFERROR(R30/P30-1,"na")</f>
        <v>0.25491548406705178</v>
      </c>
      <c r="T31" s="59"/>
      <c r="U31" s="68"/>
      <c r="V31" s="12">
        <f>IFERROR(V30/U30-1,"na")</f>
        <v>2.3037930286924579E-2</v>
      </c>
      <c r="Z31" s="12">
        <f>IFERROR(Z30/X30-1,"na")</f>
        <v>-0.49085103225204307</v>
      </c>
      <c r="AB31" s="59"/>
      <c r="AC31" s="68"/>
      <c r="AD31" s="12">
        <f>IFERROR(AD30/AC30-1,"na")</f>
        <v>0.27577927865050311</v>
      </c>
      <c r="AH31" s="12">
        <f>IFERROR(AH30/AF30-1,"na")</f>
        <v>-1.3959050899349457E-2</v>
      </c>
      <c r="AJ31" s="59"/>
      <c r="AK31" s="68"/>
      <c r="AL31" s="12">
        <f>IFERROR(AL30/AK30-1,"na")</f>
        <v>0.29336703595615532</v>
      </c>
      <c r="AP31" s="12">
        <f>IFERROR(AP30/AN30-1,"na")</f>
        <v>0.29066247896049546</v>
      </c>
      <c r="AR31" s="59"/>
      <c r="AS31" s="68"/>
      <c r="AT31" s="12">
        <f>IFERROR(AT30/AS30-1,"na")</f>
        <v>0.56150184121241553</v>
      </c>
      <c r="AV31" s="12">
        <f>IFERROR(AV30/AT30-1,"na")</f>
        <v>-0.296237486464624</v>
      </c>
      <c r="AX31" s="21">
        <v>0.05</v>
      </c>
      <c r="BA31" s="82">
        <v>0.05</v>
      </c>
      <c r="BB31" s="21">
        <v>0.05</v>
      </c>
      <c r="BD31" s="21">
        <v>0.05</v>
      </c>
      <c r="BF31" s="21">
        <v>0.05</v>
      </c>
      <c r="BH31" s="59"/>
      <c r="BI31" s="82">
        <v>0.05</v>
      </c>
      <c r="BJ31" s="21">
        <v>0.05</v>
      </c>
      <c r="BL31" s="21">
        <v>0.05</v>
      </c>
      <c r="BN31" s="21">
        <v>0.05</v>
      </c>
      <c r="BP31" s="59"/>
      <c r="BQ31" s="82">
        <v>0.05</v>
      </c>
      <c r="BR31" s="21">
        <v>0.05</v>
      </c>
      <c r="BT31" s="21">
        <v>0.05</v>
      </c>
      <c r="BV31" s="21">
        <v>0.05</v>
      </c>
      <c r="BX31" s="59"/>
      <c r="BY31" s="82">
        <v>0.05</v>
      </c>
      <c r="BZ31" s="21">
        <v>0.05</v>
      </c>
      <c r="CB31" s="21">
        <v>0.05</v>
      </c>
      <c r="CD31" s="21">
        <v>0.05</v>
      </c>
      <c r="CF31" s="59"/>
      <c r="CG31" s="82">
        <v>0.05</v>
      </c>
      <c r="CH31" s="21">
        <v>0.05</v>
      </c>
      <c r="CJ31" s="21">
        <v>0.05</v>
      </c>
      <c r="CL31" s="21">
        <v>0.05</v>
      </c>
      <c r="CN31" s="59"/>
      <c r="CO31" s="82">
        <v>0.05</v>
      </c>
      <c r="CP31" s="21">
        <v>0.05</v>
      </c>
      <c r="CR31" s="21">
        <v>0.05</v>
      </c>
      <c r="CT31" s="21">
        <v>0.05</v>
      </c>
      <c r="CV31" s="59"/>
      <c r="CW31" s="82">
        <v>0.05</v>
      </c>
      <c r="CX31" s="21">
        <v>0.05</v>
      </c>
      <c r="CZ31" s="21">
        <v>0.05</v>
      </c>
      <c r="DB31" s="21">
        <v>0.05</v>
      </c>
      <c r="DD31" s="59"/>
      <c r="DE31" s="82">
        <v>0.05</v>
      </c>
      <c r="DF31" s="21">
        <v>0.05</v>
      </c>
      <c r="DH31" s="21">
        <v>0.05</v>
      </c>
      <c r="DJ31" s="21">
        <v>0.05</v>
      </c>
      <c r="DL31" s="59"/>
      <c r="DM31" s="82">
        <v>0.05</v>
      </c>
      <c r="DN31" s="21">
        <v>0.05</v>
      </c>
      <c r="DP31" s="21">
        <v>0.05</v>
      </c>
      <c r="DR31" s="21">
        <v>0.05</v>
      </c>
      <c r="DT31" s="59"/>
    </row>
    <row r="32" spans="2:124" s="18" customFormat="1" ht="14.4" x14ac:dyDescent="0.3">
      <c r="B32" s="41" t="s">
        <v>24</v>
      </c>
      <c r="C32" s="45" t="s">
        <v>58</v>
      </c>
      <c r="D32" s="45"/>
      <c r="E32" s="12">
        <f t="shared" ref="E32:AS32" si="23">IFERROR(E30/E13,"na")</f>
        <v>2.1345986975323389E-2</v>
      </c>
      <c r="F32" s="12">
        <f t="shared" si="23"/>
        <v>1.9367144742537423E-2</v>
      </c>
      <c r="G32" s="12">
        <f t="shared" si="23"/>
        <v>2.0258253821383222E-2</v>
      </c>
      <c r="H32" s="12">
        <f t="shared" si="23"/>
        <v>2.6551259617987395E-2</v>
      </c>
      <c r="I32" s="12">
        <f t="shared" si="23"/>
        <v>2.2768234591536585E-2</v>
      </c>
      <c r="J32" s="12">
        <f t="shared" si="23"/>
        <v>1.9879226434655024E-2</v>
      </c>
      <c r="K32" s="12">
        <f t="shared" si="23"/>
        <v>2.2936623318052199E-2</v>
      </c>
      <c r="L32" s="12">
        <f t="shared" si="23"/>
        <v>2.1842471931951539E-2</v>
      </c>
      <c r="M32" s="12">
        <f t="shared" si="23"/>
        <v>2.5154398546642601E-2</v>
      </c>
      <c r="N32" s="12">
        <f t="shared" si="23"/>
        <v>2.1637573748427313E-2</v>
      </c>
      <c r="O32" s="12">
        <f t="shared" si="23"/>
        <v>2.3265342646313244E-2</v>
      </c>
      <c r="P32" s="12">
        <f t="shared" si="23"/>
        <v>1.9591157360228227E-2</v>
      </c>
      <c r="Q32" s="12">
        <f t="shared" si="23"/>
        <v>2.2004616477482017E-2</v>
      </c>
      <c r="R32" s="12">
        <f t="shared" si="23"/>
        <v>2.3327118253921461E-2</v>
      </c>
      <c r="S32" s="12">
        <f t="shared" si="23"/>
        <v>2.1508189015034124E-2</v>
      </c>
      <c r="T32" s="12">
        <f t="shared" si="23"/>
        <v>2.2355859757977919E-2</v>
      </c>
      <c r="U32" s="12">
        <f t="shared" si="23"/>
        <v>2.5283344302761239E-2</v>
      </c>
      <c r="V32" s="12">
        <f t="shared" si="23"/>
        <v>2.6686753985871038E-2</v>
      </c>
      <c r="W32" s="12">
        <f t="shared" si="23"/>
        <v>2.5974087679490228E-2</v>
      </c>
      <c r="X32" s="12">
        <f t="shared" si="23"/>
        <v>2.3818027154484618E-2</v>
      </c>
      <c r="Y32" s="12">
        <f t="shared" si="23"/>
        <v>2.5268472503687162E-2</v>
      </c>
      <c r="Z32" s="12">
        <f t="shared" si="23"/>
        <v>1.2609605786356412E-2</v>
      </c>
      <c r="AA32" s="12">
        <f t="shared" si="23"/>
        <v>1.8323170967318142E-2</v>
      </c>
      <c r="AB32" s="12">
        <f t="shared" si="23"/>
        <v>2.2238001995602986E-2</v>
      </c>
      <c r="AC32" s="12">
        <f t="shared" si="23"/>
        <v>1.8861104494257458E-2</v>
      </c>
      <c r="AD32" s="12">
        <f t="shared" si="23"/>
        <v>1.4422927169599019E-2</v>
      </c>
      <c r="AE32" s="12">
        <f t="shared" si="23"/>
        <v>1.6086188727159948E-2</v>
      </c>
      <c r="AF32" s="12">
        <f t="shared" si="23"/>
        <v>1.8744545282624266E-2</v>
      </c>
      <c r="AG32" s="12">
        <f t="shared" si="23"/>
        <v>1.6981532685887701E-2</v>
      </c>
      <c r="AH32" s="12">
        <f t="shared" si="23"/>
        <v>1.5704122134605186E-2</v>
      </c>
      <c r="AI32" s="12">
        <f t="shared" si="23"/>
        <v>1.7100768830650148E-2</v>
      </c>
      <c r="AJ32" s="12">
        <f t="shared" si="23"/>
        <v>1.6618911017792389E-2</v>
      </c>
      <c r="AK32" s="12">
        <f t="shared" si="23"/>
        <v>1.5869729379901214E-2</v>
      </c>
      <c r="AL32" s="12">
        <f t="shared" si="23"/>
        <v>1.8298184745716678E-2</v>
      </c>
      <c r="AM32" s="12">
        <f t="shared" si="23"/>
        <v>1.7153613924596644E-2</v>
      </c>
      <c r="AN32" s="12">
        <f t="shared" si="23"/>
        <v>1.6710405087959915E-2</v>
      </c>
      <c r="AO32" s="12">
        <f t="shared" si="23"/>
        <v>1.6996717853295637E-2</v>
      </c>
      <c r="AP32" s="12">
        <f t="shared" si="23"/>
        <v>1.9696145651367056E-2</v>
      </c>
      <c r="AQ32" s="12">
        <f t="shared" si="23"/>
        <v>1.8270978527420472E-2</v>
      </c>
      <c r="AR32" s="12">
        <f t="shared" si="23"/>
        <v>1.7750800242273091E-2</v>
      </c>
      <c r="AS32" s="12">
        <f t="shared" si="23"/>
        <v>1.8231409243676899E-2</v>
      </c>
      <c r="AT32" s="12">
        <f t="shared" ref="AT32:AW32" si="24">IFERROR(AT30/AT13,"na")</f>
        <v>2.1089084768453271E-2</v>
      </c>
      <c r="AU32" s="12">
        <f t="shared" si="24"/>
        <v>1.9873006368226708E-2</v>
      </c>
      <c r="AV32" s="12">
        <f t="shared" si="24"/>
        <v>1.5624836679064644E-2</v>
      </c>
      <c r="AW32" s="12">
        <f t="shared" si="24"/>
        <v>1.8373287145932015E-2</v>
      </c>
      <c r="AX32" s="12">
        <f>IFERROR(AX30/AX13,"na")</f>
        <v>1.5624836679064646E-2</v>
      </c>
      <c r="AY32" s="12">
        <f t="shared" ref="AY32:DJ32" si="25">IFERROR(AY30/AY13,"na")</f>
        <v>1.5624836679064646E-2</v>
      </c>
      <c r="AZ32" s="12">
        <f t="shared" si="25"/>
        <v>1.7630011823821446E-2</v>
      </c>
      <c r="BA32" s="12">
        <f t="shared" si="25"/>
        <v>1.5624836679064646E-2</v>
      </c>
      <c r="BB32" s="12">
        <f t="shared" si="25"/>
        <v>1.5624836679064646E-2</v>
      </c>
      <c r="BC32" s="12">
        <f t="shared" si="25"/>
        <v>1.5624836679064646E-2</v>
      </c>
      <c r="BD32" s="12">
        <f t="shared" si="25"/>
        <v>1.5624836679064644E-2</v>
      </c>
      <c r="BE32" s="12">
        <f t="shared" si="25"/>
        <v>1.5624836679064648E-2</v>
      </c>
      <c r="BF32" s="12">
        <f t="shared" si="25"/>
        <v>1.5624836679064646E-2</v>
      </c>
      <c r="BG32" s="12">
        <f t="shared" si="25"/>
        <v>1.5624836679064646E-2</v>
      </c>
      <c r="BH32" s="12">
        <f t="shared" si="25"/>
        <v>1.5624836679064646E-2</v>
      </c>
      <c r="BI32" s="12">
        <f t="shared" si="25"/>
        <v>1.5624836679064646E-2</v>
      </c>
      <c r="BJ32" s="12">
        <f t="shared" si="25"/>
        <v>1.5624836679064644E-2</v>
      </c>
      <c r="BK32" s="12">
        <f t="shared" si="25"/>
        <v>1.5624836679064648E-2</v>
      </c>
      <c r="BL32" s="12">
        <f t="shared" si="25"/>
        <v>1.5624836679064643E-2</v>
      </c>
      <c r="BM32" s="12">
        <f t="shared" si="25"/>
        <v>1.5624836679064646E-2</v>
      </c>
      <c r="BN32" s="12">
        <f t="shared" si="25"/>
        <v>1.5624836679064643E-2</v>
      </c>
      <c r="BO32" s="12">
        <f t="shared" si="25"/>
        <v>1.5624836679064644E-2</v>
      </c>
      <c r="BP32" s="12">
        <f t="shared" si="25"/>
        <v>1.5624836679064646E-2</v>
      </c>
      <c r="BQ32" s="12">
        <f t="shared" si="25"/>
        <v>1.5624836679064643E-2</v>
      </c>
      <c r="BR32" s="12">
        <f t="shared" si="25"/>
        <v>1.5624836679064644E-2</v>
      </c>
      <c r="BS32" s="12">
        <f t="shared" si="25"/>
        <v>1.5624836679064644E-2</v>
      </c>
      <c r="BT32" s="12">
        <f t="shared" si="25"/>
        <v>1.5624836679064644E-2</v>
      </c>
      <c r="BU32" s="12">
        <f t="shared" si="25"/>
        <v>1.5624836679064646E-2</v>
      </c>
      <c r="BV32" s="12">
        <f t="shared" si="25"/>
        <v>1.5624836679064646E-2</v>
      </c>
      <c r="BW32" s="12">
        <f t="shared" si="25"/>
        <v>1.5624836679064644E-2</v>
      </c>
      <c r="BX32" s="12">
        <f t="shared" si="25"/>
        <v>1.5624836679064646E-2</v>
      </c>
      <c r="BY32" s="12">
        <f t="shared" si="25"/>
        <v>1.5624836679064646E-2</v>
      </c>
      <c r="BZ32" s="12">
        <f t="shared" si="25"/>
        <v>1.5624836679064646E-2</v>
      </c>
      <c r="CA32" s="12">
        <f t="shared" si="25"/>
        <v>1.5624836679064646E-2</v>
      </c>
      <c r="CB32" s="12">
        <f t="shared" si="25"/>
        <v>1.5624836679064646E-2</v>
      </c>
      <c r="CC32" s="12">
        <f t="shared" si="25"/>
        <v>1.5624836679064646E-2</v>
      </c>
      <c r="CD32" s="12">
        <f t="shared" si="25"/>
        <v>1.5624836679064644E-2</v>
      </c>
      <c r="CE32" s="12">
        <f t="shared" si="25"/>
        <v>1.5624836679064646E-2</v>
      </c>
      <c r="CF32" s="12">
        <f t="shared" si="25"/>
        <v>1.5624836679064644E-2</v>
      </c>
      <c r="CG32" s="12">
        <f t="shared" si="25"/>
        <v>1.5624836679064643E-2</v>
      </c>
      <c r="CH32" s="12">
        <f t="shared" si="25"/>
        <v>1.5624836679064641E-2</v>
      </c>
      <c r="CI32" s="12">
        <f t="shared" si="25"/>
        <v>1.5624836679064643E-2</v>
      </c>
      <c r="CJ32" s="12">
        <f t="shared" si="25"/>
        <v>1.5624836679064641E-2</v>
      </c>
      <c r="CK32" s="12">
        <f t="shared" si="25"/>
        <v>1.5624836679064643E-2</v>
      </c>
      <c r="CL32" s="12">
        <f t="shared" si="25"/>
        <v>1.5624836679064641E-2</v>
      </c>
      <c r="CM32" s="12">
        <f t="shared" si="25"/>
        <v>1.5624836679064639E-2</v>
      </c>
      <c r="CN32" s="12">
        <f t="shared" si="25"/>
        <v>1.5624836679064641E-2</v>
      </c>
      <c r="CO32" s="12">
        <f t="shared" si="25"/>
        <v>1.5624836679064639E-2</v>
      </c>
      <c r="CP32" s="12">
        <f t="shared" si="25"/>
        <v>1.5624836679064639E-2</v>
      </c>
      <c r="CQ32" s="12">
        <f t="shared" si="25"/>
        <v>1.5624836679064639E-2</v>
      </c>
      <c r="CR32" s="12">
        <f t="shared" si="25"/>
        <v>1.5624836679064641E-2</v>
      </c>
      <c r="CS32" s="12">
        <f t="shared" si="25"/>
        <v>1.5624836679064637E-2</v>
      </c>
      <c r="CT32" s="12">
        <f t="shared" si="25"/>
        <v>1.5624836679064641E-2</v>
      </c>
      <c r="CU32" s="12">
        <f t="shared" si="25"/>
        <v>1.5624836679064643E-2</v>
      </c>
      <c r="CV32" s="12">
        <f t="shared" si="25"/>
        <v>1.5624836679064641E-2</v>
      </c>
      <c r="CW32" s="12">
        <f t="shared" si="25"/>
        <v>1.5624836679064641E-2</v>
      </c>
      <c r="CX32" s="12">
        <f t="shared" si="25"/>
        <v>1.5624836679064643E-2</v>
      </c>
      <c r="CY32" s="12">
        <f t="shared" si="25"/>
        <v>1.5624836679064643E-2</v>
      </c>
      <c r="CZ32" s="12">
        <f t="shared" si="25"/>
        <v>1.5624836679064641E-2</v>
      </c>
      <c r="DA32" s="12">
        <f t="shared" si="25"/>
        <v>1.5624836679064643E-2</v>
      </c>
      <c r="DB32" s="12">
        <f t="shared" si="25"/>
        <v>1.5624836679064641E-2</v>
      </c>
      <c r="DC32" s="12">
        <f t="shared" si="25"/>
        <v>1.5624836679064643E-2</v>
      </c>
      <c r="DD32" s="12">
        <f t="shared" si="25"/>
        <v>1.5624836679064641E-2</v>
      </c>
      <c r="DE32" s="12">
        <f t="shared" si="25"/>
        <v>1.5624836679064639E-2</v>
      </c>
      <c r="DF32" s="12">
        <f t="shared" si="25"/>
        <v>1.5624836679064639E-2</v>
      </c>
      <c r="DG32" s="12">
        <f t="shared" si="25"/>
        <v>1.5624836679064641E-2</v>
      </c>
      <c r="DH32" s="12">
        <f t="shared" si="25"/>
        <v>1.5624836679064637E-2</v>
      </c>
      <c r="DI32" s="12">
        <f t="shared" si="25"/>
        <v>1.5624836679064639E-2</v>
      </c>
      <c r="DJ32" s="12">
        <f t="shared" si="25"/>
        <v>1.5624836679064637E-2</v>
      </c>
      <c r="DK32" s="12">
        <f t="shared" ref="DK32:DT32" si="26">IFERROR(DK30/DK13,"na")</f>
        <v>1.5624836679064637E-2</v>
      </c>
      <c r="DL32" s="12">
        <f t="shared" si="26"/>
        <v>1.5624836679064637E-2</v>
      </c>
      <c r="DM32" s="12">
        <f t="shared" si="26"/>
        <v>1.5624836679064641E-2</v>
      </c>
      <c r="DN32" s="12">
        <f t="shared" si="26"/>
        <v>1.5624836679064639E-2</v>
      </c>
      <c r="DO32" s="12">
        <f t="shared" si="26"/>
        <v>1.5624836679064639E-2</v>
      </c>
      <c r="DP32" s="12">
        <f t="shared" si="26"/>
        <v>1.5624836679064637E-2</v>
      </c>
      <c r="DQ32" s="12">
        <f t="shared" si="26"/>
        <v>1.5624836679064637E-2</v>
      </c>
      <c r="DR32" s="12">
        <f t="shared" si="26"/>
        <v>1.5624836679064637E-2</v>
      </c>
      <c r="DS32" s="12">
        <f t="shared" si="26"/>
        <v>1.5624836679064636E-2</v>
      </c>
      <c r="DT32" s="12">
        <f t="shared" si="26"/>
        <v>1.5624836679064637E-2</v>
      </c>
    </row>
    <row r="33" spans="2:124" x14ac:dyDescent="0.25">
      <c r="B33" s="40" t="s">
        <v>32</v>
      </c>
      <c r="C33" s="40" t="s">
        <v>57</v>
      </c>
      <c r="D33" s="40"/>
      <c r="E33" s="16">
        <f>E25-E27-E30</f>
        <v>286.66600000000119</v>
      </c>
      <c r="F33" s="16">
        <f>F25-F27-F30</f>
        <v>304.8660000000034</v>
      </c>
      <c r="G33" s="16">
        <f>G25--G27-G30</f>
        <v>854.52400000000648</v>
      </c>
      <c r="H33" s="16">
        <f>H25-H27-H30</f>
        <v>371.53199999999686</v>
      </c>
      <c r="I33" s="16">
        <f>I25-I27-I30</f>
        <v>963.06399999999985</v>
      </c>
      <c r="J33" s="16">
        <f t="shared" ref="J33:L33" si="27">J25-J27-J30</f>
        <v>450.7529999999964</v>
      </c>
      <c r="K33" s="16">
        <f t="shared" si="27"/>
        <v>822.28500000000054</v>
      </c>
      <c r="L33" s="62">
        <f t="shared" si="27"/>
        <v>1413.8169999999852</v>
      </c>
      <c r="M33" s="16">
        <f>M25-M27-M30</f>
        <v>381.42300000000421</v>
      </c>
      <c r="N33" s="16">
        <f>N25-N27-N30</f>
        <v>475.50200000000245</v>
      </c>
      <c r="O33" s="16">
        <f>O25--O27-O30</f>
        <v>1147.7730000000029</v>
      </c>
      <c r="P33" s="16">
        <f>P25-P27-P30</f>
        <v>-9674.6420000000071</v>
      </c>
      <c r="Q33" s="16">
        <f>Q25-Q27-Q30</f>
        <v>-8817.7170000000115</v>
      </c>
      <c r="R33" s="16">
        <f t="shared" ref="R33:T33" si="28">R25-R27-R30</f>
        <v>859.96299999999849</v>
      </c>
      <c r="S33" s="16">
        <f t="shared" si="28"/>
        <v>-8814.6790000000128</v>
      </c>
      <c r="T33" s="62">
        <f t="shared" si="28"/>
        <v>-7957.7540000000026</v>
      </c>
      <c r="U33" s="16">
        <f>U25-U27-U30</f>
        <v>595.56399999999815</v>
      </c>
      <c r="V33" s="16">
        <f>V25-V27-V30</f>
        <v>660.36900000000003</v>
      </c>
      <c r="W33" s="16">
        <f>W25--W27-W30</f>
        <v>1608.0710000000017</v>
      </c>
      <c r="X33" s="16">
        <f>X25-X27-X30</f>
        <v>776.87999999999977</v>
      </c>
      <c r="Y33" s="16">
        <f>Y25-Y27-Y30</f>
        <v>2032.8129999999906</v>
      </c>
      <c r="Z33" s="16">
        <f t="shared" ref="Z33:AB33" si="29">Z25-Z27-Z30</f>
        <v>782.48099999999988</v>
      </c>
      <c r="AA33" s="16">
        <f t="shared" si="29"/>
        <v>1559.3609999999996</v>
      </c>
      <c r="AB33" s="62">
        <f t="shared" si="29"/>
        <v>2815.2940000000017</v>
      </c>
      <c r="AC33" s="16">
        <f>AC25-AC27-AC30</f>
        <v>587.34199999999942</v>
      </c>
      <c r="AD33" s="16">
        <f>AD25-AD27-AD30</f>
        <v>810.50499999999977</v>
      </c>
      <c r="AE33" s="16">
        <f>AE25--AE27-AE30</f>
        <v>1814.7969999999882</v>
      </c>
      <c r="AF33" s="16">
        <f>AF25-AF27-AF30</f>
        <v>781.55499999999654</v>
      </c>
      <c r="AG33" s="16">
        <f>AG25-AG27-AG30</f>
        <v>2179.4019999999814</v>
      </c>
      <c r="AH33" s="16">
        <f t="shared" ref="AH33:AJ33" si="30">AH25-AH27-AH30</f>
        <v>944.07700000000727</v>
      </c>
      <c r="AI33" s="16">
        <f t="shared" si="30"/>
        <v>1725.6320000000005</v>
      </c>
      <c r="AJ33" s="62">
        <f t="shared" si="30"/>
        <v>3123.479000000003</v>
      </c>
      <c r="AK33" s="16">
        <f>AK25-AK27-AK30</f>
        <v>1158.8690000000029</v>
      </c>
      <c r="AL33" s="16">
        <f>AL25-AL27-AL30</f>
        <v>1503.8640000000055</v>
      </c>
      <c r="AM33" s="16">
        <f>AM25--AM27-AM30</f>
        <v>3203.5810000000083</v>
      </c>
      <c r="AN33" s="16">
        <f>AN25-AN27-AN30</f>
        <v>1398.215999999999</v>
      </c>
      <c r="AO33" s="16">
        <f>AO25-AO27-AO30</f>
        <v>4060.9490000000219</v>
      </c>
      <c r="AP33" s="16">
        <f t="shared" ref="AP33:AR33" si="31">AP25-AP27-AP30</f>
        <v>1221.8710000000069</v>
      </c>
      <c r="AQ33" s="16">
        <f t="shared" si="31"/>
        <v>2620.0869999999986</v>
      </c>
      <c r="AR33" s="62">
        <f t="shared" si="31"/>
        <v>5282.8200000000215</v>
      </c>
      <c r="AS33" s="65">
        <f>AS25-AS27-AS30</f>
        <v>1337.1609999999989</v>
      </c>
      <c r="AT33" s="65">
        <f t="shared" ref="AT33:BB33" si="32">AT25-AT27-AT30</f>
        <v>1953.8930000000023</v>
      </c>
      <c r="AU33" s="65">
        <f t="shared" si="32"/>
        <v>3291.0540000000092</v>
      </c>
      <c r="AV33" s="65">
        <f t="shared" si="32"/>
        <v>1616.4480000000008</v>
      </c>
      <c r="AW33" s="65">
        <f t="shared" si="32"/>
        <v>4907.5020000000022</v>
      </c>
      <c r="AX33" s="65">
        <f t="shared" si="32"/>
        <v>1409.7603659999991</v>
      </c>
      <c r="AY33" s="16">
        <f t="shared" si="32"/>
        <v>3026.2083660000071</v>
      </c>
      <c r="AZ33" s="16">
        <f t="shared" si="32"/>
        <v>6317.2623660000299</v>
      </c>
      <c r="BA33" s="65">
        <f t="shared" si="32"/>
        <v>1480.2483842999945</v>
      </c>
      <c r="BB33" s="16">
        <f t="shared" si="32"/>
        <v>1554.2608035149976</v>
      </c>
      <c r="BC33" s="16">
        <f t="shared" ref="BC33:BJ33" si="33">BC25-BC27-BC30</f>
        <v>3034.509187815007</v>
      </c>
      <c r="BD33" s="16">
        <f t="shared" si="33"/>
        <v>1631.9738436907548</v>
      </c>
      <c r="BE33" s="16">
        <f t="shared" si="33"/>
        <v>4666.4830315057179</v>
      </c>
      <c r="BF33" s="16">
        <f t="shared" si="33"/>
        <v>1713.5725358752802</v>
      </c>
      <c r="BG33" s="16">
        <f t="shared" si="33"/>
        <v>3345.5463795660062</v>
      </c>
      <c r="BH33" s="62">
        <f t="shared" si="33"/>
        <v>6380.055567381014</v>
      </c>
      <c r="BI33" s="65">
        <f t="shared" si="33"/>
        <v>1799.2511626690507</v>
      </c>
      <c r="BJ33" s="16">
        <f t="shared" si="33"/>
        <v>1889.2137208024967</v>
      </c>
      <c r="BK33" s="16">
        <f t="shared" ref="BK33:DT33" si="34">BK25-BK27-BK30</f>
        <v>3688.4648834715326</v>
      </c>
      <c r="BL33" s="16">
        <f t="shared" si="34"/>
        <v>1983.6744068426231</v>
      </c>
      <c r="BM33" s="16">
        <f t="shared" si="34"/>
        <v>5672.1392903141714</v>
      </c>
      <c r="BN33" s="16">
        <f t="shared" si="34"/>
        <v>2082.8581271847634</v>
      </c>
      <c r="BO33" s="16">
        <f t="shared" si="34"/>
        <v>4066.5325340273866</v>
      </c>
      <c r="BP33" s="62">
        <f t="shared" si="34"/>
        <v>7754.9974174988902</v>
      </c>
      <c r="BQ33" s="65">
        <f t="shared" si="34"/>
        <v>2187.0010335439952</v>
      </c>
      <c r="BR33" s="16">
        <f t="shared" si="34"/>
        <v>2296.3510852212075</v>
      </c>
      <c r="BS33" s="16">
        <f t="shared" si="34"/>
        <v>4483.3521187652022</v>
      </c>
      <c r="BT33" s="16">
        <f t="shared" si="34"/>
        <v>2411.1686394822609</v>
      </c>
      <c r="BU33" s="16">
        <f t="shared" si="34"/>
        <v>6894.5207582474059</v>
      </c>
      <c r="BV33" s="16">
        <f t="shared" si="34"/>
        <v>2531.727071456371</v>
      </c>
      <c r="BW33" s="16">
        <f t="shared" si="34"/>
        <v>4942.8957109386602</v>
      </c>
      <c r="BX33" s="62">
        <f t="shared" si="34"/>
        <v>9426.2478297038069</v>
      </c>
      <c r="BY33" s="65">
        <f t="shared" si="34"/>
        <v>2658.3134250291964</v>
      </c>
      <c r="BZ33" s="16">
        <f t="shared" si="34"/>
        <v>2791.2290962806492</v>
      </c>
      <c r="CA33" s="16">
        <f t="shared" si="34"/>
        <v>5449.5425213098315</v>
      </c>
      <c r="CB33" s="16">
        <f t="shared" si="34"/>
        <v>2930.7905510946853</v>
      </c>
      <c r="CC33" s="16">
        <f t="shared" si="34"/>
        <v>8380.3330724045154</v>
      </c>
      <c r="CD33" s="16">
        <f t="shared" si="34"/>
        <v>3077.3300786493987</v>
      </c>
      <c r="CE33" s="16">
        <f t="shared" si="34"/>
        <v>6008.120629744084</v>
      </c>
      <c r="CF33" s="62">
        <f t="shared" si="34"/>
        <v>11457.663151053974</v>
      </c>
      <c r="CG33" s="65">
        <f t="shared" si="34"/>
        <v>3231.1965825818893</v>
      </c>
      <c r="CH33" s="16">
        <f t="shared" si="34"/>
        <v>3392.756411710975</v>
      </c>
      <c r="CI33" s="16">
        <f t="shared" si="34"/>
        <v>6623.9529942928639</v>
      </c>
      <c r="CJ33" s="16">
        <f t="shared" si="34"/>
        <v>3562.3942322965377</v>
      </c>
      <c r="CK33" s="16">
        <f t="shared" si="34"/>
        <v>10186.347226589402</v>
      </c>
      <c r="CL33" s="16">
        <f t="shared" si="34"/>
        <v>3740.513943911385</v>
      </c>
      <c r="CM33" s="16">
        <f t="shared" si="34"/>
        <v>7302.908176207924</v>
      </c>
      <c r="CN33" s="62">
        <f t="shared" si="34"/>
        <v>13926.861170500904</v>
      </c>
      <c r="CO33" s="65">
        <f t="shared" si="34"/>
        <v>3927.539641106905</v>
      </c>
      <c r="CP33" s="16">
        <f t="shared" si="34"/>
        <v>4123.9166231623112</v>
      </c>
      <c r="CQ33" s="16">
        <f t="shared" si="34"/>
        <v>8051.4562642692745</v>
      </c>
      <c r="CR33" s="16">
        <f t="shared" si="34"/>
        <v>4330.1124543203832</v>
      </c>
      <c r="CS33" s="16">
        <f t="shared" si="34"/>
        <v>12381.568718589744</v>
      </c>
      <c r="CT33" s="16">
        <f t="shared" si="34"/>
        <v>4546.6180770364326</v>
      </c>
      <c r="CU33" s="16">
        <f t="shared" si="34"/>
        <v>8876.7305313568449</v>
      </c>
      <c r="CV33" s="62">
        <f t="shared" si="34"/>
        <v>16928.186795626178</v>
      </c>
      <c r="CW33" s="65">
        <f t="shared" si="34"/>
        <v>4773.9489808882363</v>
      </c>
      <c r="CX33" s="16">
        <f t="shared" si="34"/>
        <v>5012.646429932629</v>
      </c>
      <c r="CY33" s="16">
        <f t="shared" si="34"/>
        <v>9786.5954108208061</v>
      </c>
      <c r="CZ33" s="16">
        <f t="shared" si="34"/>
        <v>5263.2787514292922</v>
      </c>
      <c r="DA33" s="16">
        <f t="shared" si="34"/>
        <v>15049.874162250098</v>
      </c>
      <c r="DB33" s="16">
        <f t="shared" si="34"/>
        <v>5526.4426890007298</v>
      </c>
      <c r="DC33" s="16">
        <f t="shared" si="34"/>
        <v>10789.72144042999</v>
      </c>
      <c r="DD33" s="62">
        <f t="shared" si="34"/>
        <v>20576.31685125074</v>
      </c>
      <c r="DE33" s="65">
        <f t="shared" si="34"/>
        <v>5802.7648234507669</v>
      </c>
      <c r="DF33" s="16">
        <f t="shared" si="34"/>
        <v>6092.9030646232522</v>
      </c>
      <c r="DG33" s="16">
        <f t="shared" si="34"/>
        <v>11895.667888074047</v>
      </c>
      <c r="DH33" s="16">
        <f t="shared" si="34"/>
        <v>6397.5482178544589</v>
      </c>
      <c r="DI33" s="16">
        <f t="shared" si="34"/>
        <v>18293.216105928506</v>
      </c>
      <c r="DJ33" s="16">
        <f t="shared" si="34"/>
        <v>6717.425628747199</v>
      </c>
      <c r="DK33" s="16">
        <f t="shared" si="34"/>
        <v>13114.973846601657</v>
      </c>
      <c r="DL33" s="62">
        <f t="shared" si="34"/>
        <v>25010.641734675708</v>
      </c>
      <c r="DM33" s="65">
        <f t="shared" si="34"/>
        <v>7053.2969101845474</v>
      </c>
      <c r="DN33" s="16">
        <f t="shared" si="34"/>
        <v>7405.9617556937728</v>
      </c>
      <c r="DO33" s="16">
        <f t="shared" si="34"/>
        <v>14459.258665878378</v>
      </c>
      <c r="DP33" s="16">
        <f t="shared" si="34"/>
        <v>7776.2598434784659</v>
      </c>
      <c r="DQ33" s="16">
        <f t="shared" si="34"/>
        <v>22235.518509356731</v>
      </c>
      <c r="DR33" s="16">
        <f t="shared" si="34"/>
        <v>8165.0728356524169</v>
      </c>
      <c r="DS33" s="16">
        <f t="shared" si="34"/>
        <v>15941.332679131057</v>
      </c>
      <c r="DT33" s="62">
        <f t="shared" si="34"/>
        <v>30400.591345009085</v>
      </c>
    </row>
    <row r="34" spans="2:124" s="18" customFormat="1" ht="14.4" x14ac:dyDescent="0.3">
      <c r="B34" s="41" t="s">
        <v>33</v>
      </c>
      <c r="C34" s="60" t="s">
        <v>58</v>
      </c>
      <c r="D34" s="60"/>
      <c r="E34" s="67">
        <f t="shared" ref="E34:AJ34" si="35">IFERROR(E33/E13,"na")</f>
        <v>1.8584102063261589E-2</v>
      </c>
      <c r="F34" s="12">
        <f t="shared" si="35"/>
        <v>1.6191343649008753E-2</v>
      </c>
      <c r="G34" s="12">
        <f t="shared" si="35"/>
        <v>2.4946484797449615E-2</v>
      </c>
      <c r="H34" s="12">
        <f t="shared" si="35"/>
        <v>1.6347454557550444E-2</v>
      </c>
      <c r="I34" s="12">
        <f t="shared" si="35"/>
        <v>1.6901347249711408E-2</v>
      </c>
      <c r="J34" s="12">
        <f t="shared" si="35"/>
        <v>1.6775665275843191E-2</v>
      </c>
      <c r="K34" s="12">
        <f t="shared" si="35"/>
        <v>1.6579441714063683E-2</v>
      </c>
      <c r="L34" s="63">
        <f t="shared" si="35"/>
        <v>1.6861073331441788E-2</v>
      </c>
      <c r="M34" s="67">
        <f t="shared" si="35"/>
        <v>1.6430652890390859E-2</v>
      </c>
      <c r="N34" s="12">
        <f t="shared" si="35"/>
        <v>1.7650142972980638E-2</v>
      </c>
      <c r="O34" s="12">
        <f t="shared" si="35"/>
        <v>2.288473883388692E-2</v>
      </c>
      <c r="P34" s="12">
        <f t="shared" si="35"/>
        <v>-0.36927001033727136</v>
      </c>
      <c r="Q34" s="12">
        <f t="shared" si="35"/>
        <v>-0.11548484754941174</v>
      </c>
      <c r="R34" s="12">
        <f t="shared" si="35"/>
        <v>3.11440739041558E-2</v>
      </c>
      <c r="S34" s="12">
        <f t="shared" si="35"/>
        <v>-0.16380574120727451</v>
      </c>
      <c r="T34" s="63">
        <f t="shared" si="35"/>
        <v>-7.6541668565118418E-2</v>
      </c>
      <c r="U34" s="67">
        <f t="shared" si="35"/>
        <v>2.0792477276665944E-2</v>
      </c>
      <c r="V34" s="12">
        <f t="shared" si="35"/>
        <v>2.3786687798574499E-2</v>
      </c>
      <c r="W34" s="12">
        <f t="shared" si="35"/>
        <v>2.8509183230412016E-2</v>
      </c>
      <c r="X34" s="12">
        <f t="shared" si="35"/>
        <v>2.8311765570651088E-2</v>
      </c>
      <c r="Y34" s="12">
        <f t="shared" si="35"/>
        <v>2.4244733033002435E-2</v>
      </c>
      <c r="Z34" s="12">
        <f t="shared" si="35"/>
        <v>2.9650885595882831E-2</v>
      </c>
      <c r="AA34" s="12">
        <f t="shared" si="35"/>
        <v>2.896826051443745E-2</v>
      </c>
      <c r="AB34" s="63">
        <f t="shared" si="35"/>
        <v>2.5538939399958212E-2</v>
      </c>
      <c r="AC34" s="67">
        <f t="shared" si="35"/>
        <v>2.3789970763475436E-2</v>
      </c>
      <c r="AD34" s="12">
        <f t="shared" si="35"/>
        <v>1.9677471599611245E-2</v>
      </c>
      <c r="AE34" s="12">
        <f t="shared" si="35"/>
        <v>2.7547792493435579E-2</v>
      </c>
      <c r="AF34" s="12">
        <f t="shared" si="35"/>
        <v>2.336058982070631E-2</v>
      </c>
      <c r="AG34" s="12">
        <f t="shared" si="35"/>
        <v>2.1940083693781962E-2</v>
      </c>
      <c r="AH34" s="12">
        <f t="shared" si="35"/>
        <v>2.3975930941338583E-2</v>
      </c>
      <c r="AI34" s="12">
        <f t="shared" si="35"/>
        <v>2.3693268265377924E-2</v>
      </c>
      <c r="AJ34" s="63">
        <f t="shared" si="35"/>
        <v>2.2518004648133843E-2</v>
      </c>
      <c r="AK34" s="67">
        <f t="shared" ref="AK34:BP34" si="36">IFERROR(AK33/AK13,"na")</f>
        <v>2.7011453824748496E-2</v>
      </c>
      <c r="AL34" s="12">
        <f t="shared" si="36"/>
        <v>3.124919804999849E-2</v>
      </c>
      <c r="AM34" s="12">
        <f t="shared" si="36"/>
        <v>3.5193452036833203E-2</v>
      </c>
      <c r="AN34" s="12">
        <f t="shared" si="36"/>
        <v>2.8030385375900146E-2</v>
      </c>
      <c r="AO34" s="12">
        <f t="shared" si="36"/>
        <v>2.8819470335198927E-2</v>
      </c>
      <c r="AP34" s="12">
        <f t="shared" si="36"/>
        <v>2.236978153968288E-2</v>
      </c>
      <c r="AQ34" s="12">
        <f t="shared" si="36"/>
        <v>2.5071726440031705E-2</v>
      </c>
      <c r="AR34" s="63">
        <f t="shared" si="36"/>
        <v>2.7017756379908581E-2</v>
      </c>
      <c r="AS34" s="67">
        <f t="shared" si="36"/>
        <v>2.715407307339256E-2</v>
      </c>
      <c r="AT34" s="12">
        <f t="shared" si="36"/>
        <v>2.9393212200090675E-2</v>
      </c>
      <c r="AU34" s="12">
        <f t="shared" si="36"/>
        <v>2.8440350791063967E-2</v>
      </c>
      <c r="AV34" s="12">
        <f t="shared" si="36"/>
        <v>2.5599980539271247E-2</v>
      </c>
      <c r="AW34" s="12">
        <f t="shared" si="36"/>
        <v>2.7437622986683827E-2</v>
      </c>
      <c r="AX34" s="12">
        <f t="shared" si="36"/>
        <v>2.12634580410027E-2</v>
      </c>
      <c r="AY34" s="12">
        <f t="shared" si="36"/>
        <v>2.3378834869426438E-2</v>
      </c>
      <c r="AZ34" s="12">
        <f t="shared" si="36"/>
        <v>2.5767916912629973E-2</v>
      </c>
      <c r="BA34" s="67">
        <f t="shared" si="36"/>
        <v>2.1263458041002634E-2</v>
      </c>
      <c r="BB34" s="12">
        <f t="shared" si="36"/>
        <v>2.1263458041002679E-2</v>
      </c>
      <c r="BC34" s="12">
        <f t="shared" si="36"/>
        <v>2.1263458041002759E-2</v>
      </c>
      <c r="BD34" s="12">
        <f t="shared" si="36"/>
        <v>2.1263458041002777E-2</v>
      </c>
      <c r="BE34" s="12">
        <f t="shared" si="36"/>
        <v>2.1263458041002565E-2</v>
      </c>
      <c r="BF34" s="12">
        <f t="shared" si="36"/>
        <v>2.126345804100262E-2</v>
      </c>
      <c r="BG34" s="12">
        <f t="shared" si="36"/>
        <v>2.1263458041002516E-2</v>
      </c>
      <c r="BH34" s="63">
        <f t="shared" si="36"/>
        <v>2.1263458041002634E-2</v>
      </c>
      <c r="BI34" s="67">
        <f t="shared" si="36"/>
        <v>2.1263458041002697E-2</v>
      </c>
      <c r="BJ34" s="12">
        <f t="shared" si="36"/>
        <v>2.126345804100262E-2</v>
      </c>
      <c r="BK34" s="12">
        <f t="shared" si="36"/>
        <v>2.1263458041002572E-2</v>
      </c>
      <c r="BL34" s="12">
        <f t="shared" si="36"/>
        <v>2.1263458041002634E-2</v>
      </c>
      <c r="BM34" s="12">
        <f t="shared" si="36"/>
        <v>2.1263458041002655E-2</v>
      </c>
      <c r="BN34" s="12">
        <f t="shared" si="36"/>
        <v>2.1263458041002724E-2</v>
      </c>
      <c r="BO34" s="12">
        <f t="shared" si="36"/>
        <v>2.1263458041002683E-2</v>
      </c>
      <c r="BP34" s="63">
        <f t="shared" si="36"/>
        <v>2.1263458041002551E-2</v>
      </c>
      <c r="BQ34" s="67">
        <f t="shared" ref="BQ34:CV34" si="37">IFERROR(BQ33/BQ13,"na")</f>
        <v>2.1263458041002666E-2</v>
      </c>
      <c r="BR34" s="12">
        <f t="shared" si="37"/>
        <v>2.126345804100278E-2</v>
      </c>
      <c r="BS34" s="12">
        <f t="shared" si="37"/>
        <v>2.1263458041002721E-2</v>
      </c>
      <c r="BT34" s="12">
        <f t="shared" si="37"/>
        <v>2.1263458041002718E-2</v>
      </c>
      <c r="BU34" s="12">
        <f t="shared" si="37"/>
        <v>2.1263458041002548E-2</v>
      </c>
      <c r="BV34" s="12">
        <f t="shared" si="37"/>
        <v>2.1263458041002693E-2</v>
      </c>
      <c r="BW34" s="12">
        <f t="shared" si="37"/>
        <v>2.1263458041002825E-2</v>
      </c>
      <c r="BX34" s="63">
        <f t="shared" si="37"/>
        <v>2.1263458041002652E-2</v>
      </c>
      <c r="BY34" s="67">
        <f t="shared" si="37"/>
        <v>2.1263458041002749E-2</v>
      </c>
      <c r="BZ34" s="12">
        <f t="shared" si="37"/>
        <v>2.1263458041002697E-2</v>
      </c>
      <c r="CA34" s="12">
        <f t="shared" si="37"/>
        <v>2.1263458041002666E-2</v>
      </c>
      <c r="CB34" s="12">
        <f t="shared" si="37"/>
        <v>2.1263458041002718E-2</v>
      </c>
      <c r="CC34" s="12">
        <f t="shared" si="37"/>
        <v>2.1263458041002679E-2</v>
      </c>
      <c r="CD34" s="12">
        <f t="shared" si="37"/>
        <v>2.1263458041002572E-2</v>
      </c>
      <c r="CE34" s="12">
        <f t="shared" si="37"/>
        <v>2.1263458041002645E-2</v>
      </c>
      <c r="CF34" s="63">
        <f t="shared" si="37"/>
        <v>2.1263458041002763E-2</v>
      </c>
      <c r="CG34" s="67">
        <f t="shared" si="37"/>
        <v>2.1263458041002707E-2</v>
      </c>
      <c r="CH34" s="12">
        <f t="shared" si="37"/>
        <v>2.1263458041002652E-2</v>
      </c>
      <c r="CI34" s="12">
        <f t="shared" si="37"/>
        <v>2.1263458041002676E-2</v>
      </c>
      <c r="CJ34" s="12">
        <f t="shared" si="37"/>
        <v>2.1263458041002735E-2</v>
      </c>
      <c r="CK34" s="12">
        <f t="shared" si="37"/>
        <v>2.1263458041002697E-2</v>
      </c>
      <c r="CL34" s="12">
        <f t="shared" si="37"/>
        <v>2.1263458041002846E-2</v>
      </c>
      <c r="CM34" s="12">
        <f t="shared" si="37"/>
        <v>2.1263458041002794E-2</v>
      </c>
      <c r="CN34" s="63">
        <f t="shared" si="37"/>
        <v>2.1263458041002915E-2</v>
      </c>
      <c r="CO34" s="67">
        <f t="shared" si="37"/>
        <v>2.1263458041002579E-2</v>
      </c>
      <c r="CP34" s="12">
        <f t="shared" si="37"/>
        <v>2.1263458041002891E-2</v>
      </c>
      <c r="CQ34" s="12">
        <f t="shared" si="37"/>
        <v>2.1263458041002891E-2</v>
      </c>
      <c r="CR34" s="12">
        <f t="shared" si="37"/>
        <v>2.1263458041002679E-2</v>
      </c>
      <c r="CS34" s="12">
        <f t="shared" si="37"/>
        <v>2.1263458041002964E-2</v>
      </c>
      <c r="CT34" s="12">
        <f t="shared" si="37"/>
        <v>2.1263458041002822E-2</v>
      </c>
      <c r="CU34" s="12">
        <f t="shared" si="37"/>
        <v>2.1263458041002822E-2</v>
      </c>
      <c r="CV34" s="63">
        <f t="shared" si="37"/>
        <v>2.1263458041002929E-2</v>
      </c>
      <c r="CW34" s="67">
        <f t="shared" ref="CW34:DT34" si="38">IFERROR(CW33/CW13,"na")</f>
        <v>2.1263458041002742E-2</v>
      </c>
      <c r="CX34" s="12">
        <f t="shared" si="38"/>
        <v>2.1263458041002659E-2</v>
      </c>
      <c r="CY34" s="12">
        <f t="shared" si="38"/>
        <v>2.1263458041002572E-2</v>
      </c>
      <c r="CZ34" s="12">
        <f t="shared" si="38"/>
        <v>2.1263458041002787E-2</v>
      </c>
      <c r="DA34" s="12">
        <f t="shared" si="38"/>
        <v>2.1263458041002648E-2</v>
      </c>
      <c r="DB34" s="12">
        <f t="shared" si="38"/>
        <v>2.1263458041002683E-2</v>
      </c>
      <c r="DC34" s="12">
        <f t="shared" si="38"/>
        <v>2.1263458041002672E-2</v>
      </c>
      <c r="DD34" s="63">
        <f t="shared" si="38"/>
        <v>2.1263458041002565E-2</v>
      </c>
      <c r="DE34" s="67">
        <f t="shared" si="38"/>
        <v>2.1263458041002683E-2</v>
      </c>
      <c r="DF34" s="12">
        <f t="shared" si="38"/>
        <v>2.1263458041002499E-2</v>
      </c>
      <c r="DG34" s="12">
        <f t="shared" si="38"/>
        <v>2.1263458041002638E-2</v>
      </c>
      <c r="DH34" s="12">
        <f t="shared" si="38"/>
        <v>2.1263458041002641E-2</v>
      </c>
      <c r="DI34" s="12">
        <f t="shared" si="38"/>
        <v>2.1263458041002638E-2</v>
      </c>
      <c r="DJ34" s="12">
        <f t="shared" si="38"/>
        <v>2.1263458041002697E-2</v>
      </c>
      <c r="DK34" s="12">
        <f t="shared" si="38"/>
        <v>2.1263458041002669E-2</v>
      </c>
      <c r="DL34" s="63">
        <f t="shared" si="38"/>
        <v>2.1263458041002655E-2</v>
      </c>
      <c r="DM34" s="67">
        <f t="shared" si="38"/>
        <v>2.1263458041002662E-2</v>
      </c>
      <c r="DN34" s="12">
        <f t="shared" si="38"/>
        <v>2.1263458041002655E-2</v>
      </c>
      <c r="DO34" s="12">
        <f t="shared" si="38"/>
        <v>2.1263458041002745E-2</v>
      </c>
      <c r="DP34" s="12">
        <f t="shared" si="38"/>
        <v>2.1263458041002666E-2</v>
      </c>
      <c r="DQ34" s="12">
        <f t="shared" si="38"/>
        <v>2.1263458041002607E-2</v>
      </c>
      <c r="DR34" s="12">
        <f t="shared" si="38"/>
        <v>2.1263458041002738E-2</v>
      </c>
      <c r="DS34" s="12">
        <f t="shared" si="38"/>
        <v>2.1263458041002933E-2</v>
      </c>
      <c r="DT34" s="63">
        <f t="shared" si="38"/>
        <v>2.12634580410026E-2</v>
      </c>
    </row>
    <row r="35" spans="2:124" s="15" customFormat="1" x14ac:dyDescent="0.25">
      <c r="B35" s="33" t="s">
        <v>34</v>
      </c>
      <c r="C35" s="15" t="s">
        <v>57</v>
      </c>
      <c r="E35" s="66">
        <v>74.385999999999996</v>
      </c>
      <c r="F35" s="15">
        <v>64.234999999999999</v>
      </c>
      <c r="G35" s="15">
        <f>E35+F35</f>
        <v>138.62099999999998</v>
      </c>
      <c r="H35" s="15">
        <v>83.692999999999998</v>
      </c>
      <c r="I35" s="15">
        <f>E35+F35+H35</f>
        <v>222.31399999999996</v>
      </c>
      <c r="J35" s="15">
        <v>75.191000000000003</v>
      </c>
      <c r="K35" s="15">
        <f>H35+J35</f>
        <v>158.88400000000001</v>
      </c>
      <c r="L35" s="58">
        <f>E35+F35+H35+J35</f>
        <v>297.505</v>
      </c>
      <c r="M35" s="66">
        <v>74.97</v>
      </c>
      <c r="N35" s="15">
        <v>75.355999999999995</v>
      </c>
      <c r="O35" s="15">
        <f>M35+N35</f>
        <v>150.32599999999999</v>
      </c>
      <c r="P35" s="15">
        <v>72.384</v>
      </c>
      <c r="Q35" s="15">
        <f>M35+N35+P35</f>
        <v>222.70999999999998</v>
      </c>
      <c r="R35" s="15">
        <v>70.281999999999996</v>
      </c>
      <c r="S35" s="15">
        <f>P35+R35</f>
        <v>142.666</v>
      </c>
      <c r="T35" s="58">
        <f>M35+N35+P35+R35</f>
        <v>292.99199999999996</v>
      </c>
      <c r="U35" s="66">
        <v>74.906999999999996</v>
      </c>
      <c r="V35" s="15">
        <v>73.164000000000001</v>
      </c>
      <c r="W35" s="15">
        <f>U35+V35</f>
        <v>148.071</v>
      </c>
      <c r="X35" s="15">
        <v>71.277000000000001</v>
      </c>
      <c r="Y35" s="15">
        <f>U35+V35+X35</f>
        <v>219.34800000000001</v>
      </c>
      <c r="Z35" s="15">
        <v>71.78</v>
      </c>
      <c r="AA35" s="15">
        <f>X35+Z35</f>
        <v>143.05700000000002</v>
      </c>
      <c r="AB35" s="58">
        <f>U35+V35+X35+Z35</f>
        <v>291.12800000000004</v>
      </c>
      <c r="AC35" s="66">
        <v>74.906999999999996</v>
      </c>
      <c r="AD35" s="15">
        <v>76.066000000000003</v>
      </c>
      <c r="AE35" s="15">
        <f>AC35+AD35</f>
        <v>150.97300000000001</v>
      </c>
      <c r="AF35" s="15">
        <v>75.837999999999994</v>
      </c>
      <c r="AG35" s="15">
        <f>AC35+AD35+AF35</f>
        <v>226.81100000000001</v>
      </c>
      <c r="AH35" s="15">
        <v>92.338999999999999</v>
      </c>
      <c r="AI35" s="15">
        <f>AF35+AH35</f>
        <v>168.17699999999999</v>
      </c>
      <c r="AJ35" s="58">
        <f>AC35+AD35+AF35+AH35</f>
        <v>319.14999999999998</v>
      </c>
      <c r="AK35" s="66">
        <v>142.98400000000001</v>
      </c>
      <c r="AL35" s="15">
        <v>131.858</v>
      </c>
      <c r="AM35" s="15">
        <f>AK35+AL35</f>
        <v>274.84199999999998</v>
      </c>
      <c r="AN35" s="15">
        <v>133.55500000000001</v>
      </c>
      <c r="AO35" s="15">
        <f>AK35+AL35+AN35</f>
        <v>408.39699999999999</v>
      </c>
      <c r="AP35" s="15">
        <v>136.16300000000001</v>
      </c>
      <c r="AQ35" s="15">
        <f>AN35+AP35</f>
        <v>269.71800000000002</v>
      </c>
      <c r="AR35" s="58">
        <f>AK35+AL35+AN35+AP35</f>
        <v>544.55999999999995</v>
      </c>
      <c r="AS35" s="66">
        <v>129.869</v>
      </c>
      <c r="AT35" s="15">
        <v>143.084</v>
      </c>
      <c r="AU35" s="15">
        <f>AS35+AT35</f>
        <v>272.95299999999997</v>
      </c>
      <c r="AV35" s="15">
        <v>147.154</v>
      </c>
      <c r="AW35" s="15">
        <f>AS35+AT35+AV35</f>
        <v>420.10699999999997</v>
      </c>
      <c r="AY35" s="15">
        <f>AV35+AX35</f>
        <v>147.154</v>
      </c>
      <c r="AZ35" s="15">
        <f>AS35+AT35+AV35+AX35</f>
        <v>420.10699999999997</v>
      </c>
      <c r="BA35" s="66"/>
      <c r="BC35" s="15">
        <f>BA35+BB35</f>
        <v>0</v>
      </c>
      <c r="BE35" s="15">
        <f>BA35+BB35+BD35</f>
        <v>0</v>
      </c>
      <c r="BG35" s="15">
        <f>BD35+BF35</f>
        <v>0</v>
      </c>
      <c r="BH35" s="58">
        <f>BA35+BB35+BD35+BF35</f>
        <v>0</v>
      </c>
      <c r="BI35" s="66"/>
      <c r="BK35" s="15">
        <f>BI35+BJ35</f>
        <v>0</v>
      </c>
      <c r="BM35" s="15">
        <f>BI35+BJ35+BL35</f>
        <v>0</v>
      </c>
      <c r="BO35" s="15">
        <f>BL35+BN35</f>
        <v>0</v>
      </c>
      <c r="BP35" s="58">
        <f>BI35+BJ35+BL35+BN35</f>
        <v>0</v>
      </c>
      <c r="BQ35" s="66"/>
      <c r="BS35" s="15">
        <f>BQ35+BR35</f>
        <v>0</v>
      </c>
      <c r="BU35" s="15">
        <f>BQ35+BR35+BT35</f>
        <v>0</v>
      </c>
      <c r="BW35" s="15">
        <f>BT35+BV35</f>
        <v>0</v>
      </c>
      <c r="BX35" s="58">
        <f>BQ35+BR35+BT35+BV35</f>
        <v>0</v>
      </c>
      <c r="BY35" s="66"/>
      <c r="CA35" s="15">
        <f>BY35+BZ35</f>
        <v>0</v>
      </c>
      <c r="CC35" s="15">
        <f>BY35+BZ35+CB35</f>
        <v>0</v>
      </c>
      <c r="CE35" s="15">
        <f>CB35+CD35</f>
        <v>0</v>
      </c>
      <c r="CF35" s="58">
        <f>BY35+BZ35+CB35+CD35</f>
        <v>0</v>
      </c>
      <c r="CG35" s="66"/>
      <c r="CI35" s="15">
        <f>CG35+CH35</f>
        <v>0</v>
      </c>
      <c r="CK35" s="15">
        <f>CG35+CH35+CJ35</f>
        <v>0</v>
      </c>
      <c r="CM35" s="15">
        <f>CJ35+CL35</f>
        <v>0</v>
      </c>
      <c r="CN35" s="58">
        <f>CG35+CH35+CJ35+CL35</f>
        <v>0</v>
      </c>
      <c r="CO35" s="66"/>
      <c r="CQ35" s="15">
        <f>CO35+CP35</f>
        <v>0</v>
      </c>
      <c r="CS35" s="15">
        <f>CO35+CP35+CR35</f>
        <v>0</v>
      </c>
      <c r="CU35" s="15">
        <f>CR35+CT35</f>
        <v>0</v>
      </c>
      <c r="CV35" s="58">
        <f>CO35+CP35+CR35+CT35</f>
        <v>0</v>
      </c>
      <c r="CW35" s="66"/>
      <c r="CY35" s="15">
        <f>CW35+CX35</f>
        <v>0</v>
      </c>
      <c r="DA35" s="15">
        <f>CW35+CX35+CZ35</f>
        <v>0</v>
      </c>
      <c r="DC35" s="15">
        <f>CZ35+DB35</f>
        <v>0</v>
      </c>
      <c r="DD35" s="58">
        <f>CW35+CX35+CZ35+DB35</f>
        <v>0</v>
      </c>
      <c r="DE35" s="66"/>
      <c r="DG35" s="15">
        <f>DE35+DF35</f>
        <v>0</v>
      </c>
      <c r="DI35" s="15">
        <f>DE35+DF35+DH35</f>
        <v>0</v>
      </c>
      <c r="DK35" s="15">
        <f>DH35+DJ35</f>
        <v>0</v>
      </c>
      <c r="DL35" s="58">
        <f>DE35+DF35+DH35+DJ35</f>
        <v>0</v>
      </c>
      <c r="DM35" s="66"/>
      <c r="DO35" s="15">
        <f>DM35+DN35</f>
        <v>0</v>
      </c>
      <c r="DQ35" s="15">
        <f>DM35+DN35+DP35</f>
        <v>0</v>
      </c>
      <c r="DS35" s="15">
        <f>DP35+DR35</f>
        <v>0</v>
      </c>
      <c r="DT35" s="58">
        <f>DM35+DN35+DP35+DR35</f>
        <v>0</v>
      </c>
    </row>
    <row r="36" spans="2:124" s="18" customFormat="1" ht="14.4" x14ac:dyDescent="0.3">
      <c r="B36" s="6" t="s">
        <v>35</v>
      </c>
      <c r="C36" s="61"/>
      <c r="D36" s="61"/>
      <c r="E36" s="68"/>
      <c r="L36" s="59"/>
      <c r="M36" s="68"/>
      <c r="T36" s="59"/>
      <c r="U36" s="68"/>
      <c r="AB36" s="59"/>
      <c r="AC36" s="68"/>
      <c r="AJ36" s="59"/>
      <c r="AK36" s="68"/>
      <c r="AR36" s="59"/>
      <c r="AS36" s="68"/>
      <c r="BA36" s="68"/>
      <c r="BH36" s="59"/>
      <c r="BI36" s="68"/>
      <c r="BP36" s="59"/>
      <c r="BQ36" s="68"/>
      <c r="BX36" s="59"/>
      <c r="BY36" s="68"/>
      <c r="CF36" s="59"/>
      <c r="CG36" s="68"/>
      <c r="CN36" s="59"/>
      <c r="CO36" s="68"/>
      <c r="CV36" s="59"/>
      <c r="CW36" s="68"/>
      <c r="DD36" s="59"/>
      <c r="DE36" s="68"/>
      <c r="DL36" s="59"/>
      <c r="DM36" s="68"/>
      <c r="DT36" s="59"/>
    </row>
    <row r="37" spans="2:124" x14ac:dyDescent="0.25">
      <c r="B37" s="40" t="s">
        <v>36</v>
      </c>
      <c r="C37" s="40" t="s">
        <v>57</v>
      </c>
      <c r="D37" s="40"/>
      <c r="E37" s="65">
        <f t="shared" ref="E37:AJ37" si="39">E33-E35</f>
        <v>212.28000000000119</v>
      </c>
      <c r="F37" s="16">
        <f t="shared" si="39"/>
        <v>240.63100000000338</v>
      </c>
      <c r="G37" s="16">
        <f t="shared" si="39"/>
        <v>715.9030000000065</v>
      </c>
      <c r="H37" s="16">
        <f t="shared" si="39"/>
        <v>287.83899999999687</v>
      </c>
      <c r="I37" s="16">
        <f t="shared" si="39"/>
        <v>740.74999999999989</v>
      </c>
      <c r="J37" s="16">
        <f t="shared" si="39"/>
        <v>375.56199999999637</v>
      </c>
      <c r="K37" s="16">
        <f t="shared" si="39"/>
        <v>663.40100000000052</v>
      </c>
      <c r="L37" s="62">
        <f t="shared" si="39"/>
        <v>1116.3119999999853</v>
      </c>
      <c r="M37" s="65">
        <f t="shared" si="39"/>
        <v>306.45300000000418</v>
      </c>
      <c r="N37" s="16">
        <f t="shared" si="39"/>
        <v>400.14600000000246</v>
      </c>
      <c r="O37" s="16">
        <f t="shared" si="39"/>
        <v>997.44700000000284</v>
      </c>
      <c r="P37" s="16">
        <f t="shared" si="39"/>
        <v>-9747.0260000000071</v>
      </c>
      <c r="Q37" s="16">
        <f t="shared" si="39"/>
        <v>-9040.4270000000106</v>
      </c>
      <c r="R37" s="16">
        <f t="shared" si="39"/>
        <v>789.68099999999845</v>
      </c>
      <c r="S37" s="16">
        <f t="shared" si="39"/>
        <v>-8957.3450000000121</v>
      </c>
      <c r="T37" s="62">
        <f t="shared" si="39"/>
        <v>-8250.7460000000028</v>
      </c>
      <c r="U37" s="65">
        <f t="shared" si="39"/>
        <v>520.65699999999811</v>
      </c>
      <c r="V37" s="16">
        <f t="shared" si="39"/>
        <v>587.20500000000004</v>
      </c>
      <c r="W37" s="16">
        <f t="shared" si="39"/>
        <v>1460.0000000000018</v>
      </c>
      <c r="X37" s="16">
        <f t="shared" si="39"/>
        <v>705.60299999999972</v>
      </c>
      <c r="Y37" s="16">
        <f t="shared" si="39"/>
        <v>1813.4649999999906</v>
      </c>
      <c r="Z37" s="16">
        <f t="shared" si="39"/>
        <v>710.70099999999991</v>
      </c>
      <c r="AA37" s="16">
        <f t="shared" si="39"/>
        <v>1416.3039999999996</v>
      </c>
      <c r="AB37" s="62">
        <f t="shared" si="39"/>
        <v>2524.1660000000015</v>
      </c>
      <c r="AC37" s="65">
        <f t="shared" si="39"/>
        <v>512.43499999999938</v>
      </c>
      <c r="AD37" s="16">
        <f t="shared" si="39"/>
        <v>734.43899999999974</v>
      </c>
      <c r="AE37" s="16">
        <f t="shared" si="39"/>
        <v>1663.8239999999882</v>
      </c>
      <c r="AF37" s="16">
        <f t="shared" si="39"/>
        <v>705.71699999999657</v>
      </c>
      <c r="AG37" s="16">
        <f t="shared" si="39"/>
        <v>1952.5909999999815</v>
      </c>
      <c r="AH37" s="16">
        <f t="shared" si="39"/>
        <v>851.73800000000733</v>
      </c>
      <c r="AI37" s="16">
        <f t="shared" si="39"/>
        <v>1557.4550000000006</v>
      </c>
      <c r="AJ37" s="62">
        <f t="shared" si="39"/>
        <v>2804.3290000000029</v>
      </c>
      <c r="AK37" s="65">
        <f t="shared" ref="AK37:BP37" si="40">AK33-AK35</f>
        <v>1015.8850000000028</v>
      </c>
      <c r="AL37" s="16">
        <f t="shared" si="40"/>
        <v>1372.0060000000055</v>
      </c>
      <c r="AM37" s="16">
        <f t="shared" si="40"/>
        <v>2928.7390000000082</v>
      </c>
      <c r="AN37" s="16">
        <f t="shared" si="40"/>
        <v>1264.6609999999989</v>
      </c>
      <c r="AO37" s="16">
        <f t="shared" si="40"/>
        <v>3652.552000000022</v>
      </c>
      <c r="AP37" s="16">
        <f t="shared" si="40"/>
        <v>1085.7080000000069</v>
      </c>
      <c r="AQ37" s="16">
        <f t="shared" si="40"/>
        <v>2350.3689999999988</v>
      </c>
      <c r="AR37" s="62">
        <f t="shared" si="40"/>
        <v>4738.260000000022</v>
      </c>
      <c r="AS37" s="65">
        <f t="shared" si="40"/>
        <v>1207.291999999999</v>
      </c>
      <c r="AT37" s="16">
        <f t="shared" si="40"/>
        <v>1810.8090000000022</v>
      </c>
      <c r="AU37" s="16">
        <f t="shared" si="40"/>
        <v>3018.1010000000092</v>
      </c>
      <c r="AV37" s="16">
        <f t="shared" si="40"/>
        <v>1469.2940000000008</v>
      </c>
      <c r="AW37" s="16">
        <f t="shared" si="40"/>
        <v>4487.3950000000023</v>
      </c>
      <c r="AX37" s="16">
        <f t="shared" si="40"/>
        <v>1409.7603659999991</v>
      </c>
      <c r="AY37" s="16">
        <f t="shared" si="40"/>
        <v>2879.0543660000071</v>
      </c>
      <c r="AZ37" s="16">
        <f t="shared" si="40"/>
        <v>5897.15536600003</v>
      </c>
      <c r="BA37" s="65">
        <f t="shared" si="40"/>
        <v>1480.2483842999945</v>
      </c>
      <c r="BB37" s="16">
        <f t="shared" si="40"/>
        <v>1554.2608035149976</v>
      </c>
      <c r="BC37" s="16">
        <f t="shared" si="40"/>
        <v>3034.509187815007</v>
      </c>
      <c r="BD37" s="16">
        <f t="shared" si="40"/>
        <v>1631.9738436907548</v>
      </c>
      <c r="BE37" s="16">
        <f t="shared" si="40"/>
        <v>4666.4830315057179</v>
      </c>
      <c r="BF37" s="16">
        <f t="shared" si="40"/>
        <v>1713.5725358752802</v>
      </c>
      <c r="BG37" s="16">
        <f t="shared" si="40"/>
        <v>3345.5463795660062</v>
      </c>
      <c r="BH37" s="62">
        <f t="shared" si="40"/>
        <v>6380.055567381014</v>
      </c>
      <c r="BI37" s="65">
        <f t="shared" si="40"/>
        <v>1799.2511626690507</v>
      </c>
      <c r="BJ37" s="16">
        <f t="shared" si="40"/>
        <v>1889.2137208024967</v>
      </c>
      <c r="BK37" s="16">
        <f t="shared" si="40"/>
        <v>3688.4648834715326</v>
      </c>
      <c r="BL37" s="16">
        <f t="shared" si="40"/>
        <v>1983.6744068426231</v>
      </c>
      <c r="BM37" s="16">
        <f t="shared" si="40"/>
        <v>5672.1392903141714</v>
      </c>
      <c r="BN37" s="16">
        <f t="shared" si="40"/>
        <v>2082.8581271847634</v>
      </c>
      <c r="BO37" s="16">
        <f t="shared" si="40"/>
        <v>4066.5325340273866</v>
      </c>
      <c r="BP37" s="62">
        <f t="shared" si="40"/>
        <v>7754.9974174988902</v>
      </c>
      <c r="BQ37" s="65">
        <f t="shared" ref="BQ37:CV37" si="41">BQ33-BQ35</f>
        <v>2187.0010335439952</v>
      </c>
      <c r="BR37" s="16">
        <f t="shared" si="41"/>
        <v>2296.3510852212075</v>
      </c>
      <c r="BS37" s="16">
        <f t="shared" si="41"/>
        <v>4483.3521187652022</v>
      </c>
      <c r="BT37" s="16">
        <f t="shared" si="41"/>
        <v>2411.1686394822609</v>
      </c>
      <c r="BU37" s="16">
        <f t="shared" si="41"/>
        <v>6894.5207582474059</v>
      </c>
      <c r="BV37" s="16">
        <f t="shared" si="41"/>
        <v>2531.727071456371</v>
      </c>
      <c r="BW37" s="16">
        <f t="shared" si="41"/>
        <v>4942.8957109386602</v>
      </c>
      <c r="BX37" s="62">
        <f t="shared" si="41"/>
        <v>9426.2478297038069</v>
      </c>
      <c r="BY37" s="65">
        <f t="shared" si="41"/>
        <v>2658.3134250291964</v>
      </c>
      <c r="BZ37" s="16">
        <f t="shared" si="41"/>
        <v>2791.2290962806492</v>
      </c>
      <c r="CA37" s="16">
        <f t="shared" si="41"/>
        <v>5449.5425213098315</v>
      </c>
      <c r="CB37" s="16">
        <f t="shared" si="41"/>
        <v>2930.7905510946853</v>
      </c>
      <c r="CC37" s="16">
        <f t="shared" si="41"/>
        <v>8380.3330724045154</v>
      </c>
      <c r="CD37" s="16">
        <f t="shared" si="41"/>
        <v>3077.3300786493987</v>
      </c>
      <c r="CE37" s="16">
        <f t="shared" si="41"/>
        <v>6008.120629744084</v>
      </c>
      <c r="CF37" s="62">
        <f t="shared" si="41"/>
        <v>11457.663151053974</v>
      </c>
      <c r="CG37" s="65">
        <f t="shared" si="41"/>
        <v>3231.1965825818893</v>
      </c>
      <c r="CH37" s="16">
        <f t="shared" si="41"/>
        <v>3392.756411710975</v>
      </c>
      <c r="CI37" s="16">
        <f t="shared" si="41"/>
        <v>6623.9529942928639</v>
      </c>
      <c r="CJ37" s="16">
        <f t="shared" si="41"/>
        <v>3562.3942322965377</v>
      </c>
      <c r="CK37" s="16">
        <f t="shared" si="41"/>
        <v>10186.347226589402</v>
      </c>
      <c r="CL37" s="16">
        <f t="shared" si="41"/>
        <v>3740.513943911385</v>
      </c>
      <c r="CM37" s="16">
        <f t="shared" si="41"/>
        <v>7302.908176207924</v>
      </c>
      <c r="CN37" s="62">
        <f t="shared" si="41"/>
        <v>13926.861170500904</v>
      </c>
      <c r="CO37" s="65">
        <f t="shared" si="41"/>
        <v>3927.539641106905</v>
      </c>
      <c r="CP37" s="16">
        <f t="shared" si="41"/>
        <v>4123.9166231623112</v>
      </c>
      <c r="CQ37" s="16">
        <f t="shared" si="41"/>
        <v>8051.4562642692745</v>
      </c>
      <c r="CR37" s="16">
        <f t="shared" si="41"/>
        <v>4330.1124543203832</v>
      </c>
      <c r="CS37" s="16">
        <f t="shared" si="41"/>
        <v>12381.568718589744</v>
      </c>
      <c r="CT37" s="16">
        <f t="shared" si="41"/>
        <v>4546.6180770364326</v>
      </c>
      <c r="CU37" s="16">
        <f t="shared" si="41"/>
        <v>8876.7305313568449</v>
      </c>
      <c r="CV37" s="62">
        <f t="shared" si="41"/>
        <v>16928.186795626178</v>
      </c>
      <c r="CW37" s="65">
        <f t="shared" ref="CW37:DT37" si="42">CW33-CW35</f>
        <v>4773.9489808882363</v>
      </c>
      <c r="CX37" s="16">
        <f t="shared" si="42"/>
        <v>5012.646429932629</v>
      </c>
      <c r="CY37" s="16">
        <f t="shared" si="42"/>
        <v>9786.5954108208061</v>
      </c>
      <c r="CZ37" s="16">
        <f t="shared" si="42"/>
        <v>5263.2787514292922</v>
      </c>
      <c r="DA37" s="16">
        <f t="shared" si="42"/>
        <v>15049.874162250098</v>
      </c>
      <c r="DB37" s="16">
        <f t="shared" si="42"/>
        <v>5526.4426890007298</v>
      </c>
      <c r="DC37" s="16">
        <f t="shared" si="42"/>
        <v>10789.72144042999</v>
      </c>
      <c r="DD37" s="62">
        <f t="shared" si="42"/>
        <v>20576.31685125074</v>
      </c>
      <c r="DE37" s="65">
        <f t="shared" si="42"/>
        <v>5802.7648234507669</v>
      </c>
      <c r="DF37" s="16">
        <f t="shared" si="42"/>
        <v>6092.9030646232522</v>
      </c>
      <c r="DG37" s="16">
        <f t="shared" si="42"/>
        <v>11895.667888074047</v>
      </c>
      <c r="DH37" s="16">
        <f t="shared" si="42"/>
        <v>6397.5482178544589</v>
      </c>
      <c r="DI37" s="16">
        <f t="shared" si="42"/>
        <v>18293.216105928506</v>
      </c>
      <c r="DJ37" s="16">
        <f t="shared" si="42"/>
        <v>6717.425628747199</v>
      </c>
      <c r="DK37" s="16">
        <f t="shared" si="42"/>
        <v>13114.973846601657</v>
      </c>
      <c r="DL37" s="62">
        <f t="shared" si="42"/>
        <v>25010.641734675708</v>
      </c>
      <c r="DM37" s="65">
        <f t="shared" si="42"/>
        <v>7053.2969101845474</v>
      </c>
      <c r="DN37" s="16">
        <f t="shared" si="42"/>
        <v>7405.9617556937728</v>
      </c>
      <c r="DO37" s="16">
        <f t="shared" si="42"/>
        <v>14459.258665878378</v>
      </c>
      <c r="DP37" s="16">
        <f t="shared" si="42"/>
        <v>7776.2598434784659</v>
      </c>
      <c r="DQ37" s="16">
        <f t="shared" si="42"/>
        <v>22235.518509356731</v>
      </c>
      <c r="DR37" s="16">
        <f t="shared" si="42"/>
        <v>8165.0728356524169</v>
      </c>
      <c r="DS37" s="16">
        <f t="shared" si="42"/>
        <v>15941.332679131057</v>
      </c>
      <c r="DT37" s="62">
        <f t="shared" si="42"/>
        <v>30400.591345009085</v>
      </c>
    </row>
    <row r="38" spans="2:124" ht="14.4" x14ac:dyDescent="0.3">
      <c r="B38" s="41" t="s">
        <v>37</v>
      </c>
      <c r="C38" s="42" t="s">
        <v>58</v>
      </c>
      <c r="D38" s="42"/>
      <c r="E38" s="67">
        <f t="shared" ref="E38:AJ38" si="43">IFERROR(E37/E13,"na")</f>
        <v>1.3761775676184744E-2</v>
      </c>
      <c r="F38" s="12">
        <f t="shared" si="43"/>
        <v>1.2779841679966401E-2</v>
      </c>
      <c r="G38" s="12">
        <f t="shared" si="43"/>
        <v>2.0899662626150464E-2</v>
      </c>
      <c r="H38" s="12">
        <f t="shared" si="43"/>
        <v>1.2664952069783358E-2</v>
      </c>
      <c r="I38" s="12">
        <f t="shared" si="43"/>
        <v>1.2999834876211471E-2</v>
      </c>
      <c r="J38" s="12">
        <f t="shared" si="43"/>
        <v>1.3977283351028633E-2</v>
      </c>
      <c r="K38" s="12">
        <f t="shared" si="43"/>
        <v>1.337591979976719E-2</v>
      </c>
      <c r="L38" s="63">
        <f t="shared" si="43"/>
        <v>1.331305147184423E-2</v>
      </c>
      <c r="M38" s="67">
        <f t="shared" si="43"/>
        <v>1.3201151661590839E-2</v>
      </c>
      <c r="N38" s="12">
        <f t="shared" si="43"/>
        <v>1.4853006107369301E-2</v>
      </c>
      <c r="O38" s="12">
        <f t="shared" si="43"/>
        <v>1.9887481318731155E-2</v>
      </c>
      <c r="P38" s="12">
        <f t="shared" si="43"/>
        <v>-0.37203282475751071</v>
      </c>
      <c r="Q38" s="12">
        <f t="shared" si="43"/>
        <v>-0.11840166041579533</v>
      </c>
      <c r="R38" s="12">
        <f t="shared" si="43"/>
        <v>2.8598769278105746E-2</v>
      </c>
      <c r="S38" s="12">
        <f t="shared" si="43"/>
        <v>-0.16645694494085084</v>
      </c>
      <c r="T38" s="63">
        <f t="shared" si="43"/>
        <v>-7.9359812548487493E-2</v>
      </c>
      <c r="U38" s="67">
        <f t="shared" si="43"/>
        <v>1.8177305615243795E-2</v>
      </c>
      <c r="V38" s="12">
        <f t="shared" si="43"/>
        <v>2.1151298756849485E-2</v>
      </c>
      <c r="W38" s="12">
        <f t="shared" si="43"/>
        <v>2.588406078861042E-2</v>
      </c>
      <c r="X38" s="12">
        <f t="shared" si="43"/>
        <v>2.5714224490201987E-2</v>
      </c>
      <c r="Y38" s="12">
        <f t="shared" si="43"/>
        <v>2.1628637159292929E-2</v>
      </c>
      <c r="Z38" s="12">
        <f t="shared" si="43"/>
        <v>2.6930895502740033E-2</v>
      </c>
      <c r="AA38" s="12">
        <f t="shared" si="43"/>
        <v>2.6310689596340947E-2</v>
      </c>
      <c r="AB38" s="63">
        <f t="shared" si="43"/>
        <v>2.2897971760475075E-2</v>
      </c>
      <c r="AC38" s="67">
        <f t="shared" si="43"/>
        <v>2.0755903150432853E-2</v>
      </c>
      <c r="AD38" s="12">
        <f t="shared" si="43"/>
        <v>1.7830738322585155E-2</v>
      </c>
      <c r="AE38" s="12">
        <f t="shared" si="43"/>
        <v>2.525609106561116E-2</v>
      </c>
      <c r="AF38" s="12">
        <f t="shared" si="43"/>
        <v>2.1093800649345712E-2</v>
      </c>
      <c r="AG38" s="12">
        <f t="shared" si="43"/>
        <v>1.9656772802688707E-2</v>
      </c>
      <c r="AH38" s="12">
        <f t="shared" si="43"/>
        <v>2.1630874884266706E-2</v>
      </c>
      <c r="AI38" s="12">
        <f t="shared" si="43"/>
        <v>2.1384164831351166E-2</v>
      </c>
      <c r="AJ38" s="63">
        <f t="shared" si="43"/>
        <v>2.0217166005244966E-2</v>
      </c>
      <c r="AK38" s="67">
        <f t="shared" ref="AK38:BP38" si="44">IFERROR(AK37/AK13,"na")</f>
        <v>2.3678716721868161E-2</v>
      </c>
      <c r="AL38" s="12">
        <f t="shared" si="44"/>
        <v>2.8509284895300534E-2</v>
      </c>
      <c r="AM38" s="12">
        <f t="shared" si="44"/>
        <v>3.2174131237793849E-2</v>
      </c>
      <c r="AN38" s="12">
        <f t="shared" si="44"/>
        <v>2.5352974933680668E-2</v>
      </c>
      <c r="AO38" s="12">
        <f t="shared" si="44"/>
        <v>2.5921185912891689E-2</v>
      </c>
      <c r="AP38" s="12">
        <f t="shared" si="44"/>
        <v>1.9876935270487665E-2</v>
      </c>
      <c r="AQ38" s="12">
        <f t="shared" si="44"/>
        <v>2.2490783169082124E-2</v>
      </c>
      <c r="AR38" s="63">
        <f t="shared" si="44"/>
        <v>2.4232730690174134E-2</v>
      </c>
      <c r="AS38" s="67">
        <f t="shared" si="44"/>
        <v>2.4516789817323605E-2</v>
      </c>
      <c r="AT38" s="12">
        <f t="shared" si="44"/>
        <v>2.7240741018486683E-2</v>
      </c>
      <c r="AU38" s="12">
        <f t="shared" si="44"/>
        <v>2.6081568750576857E-2</v>
      </c>
      <c r="AV38" s="12">
        <f t="shared" si="44"/>
        <v>2.3269475916619656E-2</v>
      </c>
      <c r="AW38" s="12">
        <f t="shared" si="44"/>
        <v>2.5088823642319468E-2</v>
      </c>
      <c r="AX38" s="12">
        <f t="shared" si="44"/>
        <v>2.12634580410027E-2</v>
      </c>
      <c r="AY38" s="12">
        <f t="shared" si="44"/>
        <v>2.224200334618176E-2</v>
      </c>
      <c r="AZ38" s="12">
        <f t="shared" si="44"/>
        <v>2.4054313512417137E-2</v>
      </c>
      <c r="BA38" s="67">
        <f t="shared" si="44"/>
        <v>2.1263458041002634E-2</v>
      </c>
      <c r="BB38" s="12">
        <f t="shared" si="44"/>
        <v>2.1263458041002679E-2</v>
      </c>
      <c r="BC38" s="12">
        <f t="shared" si="44"/>
        <v>2.1263458041002759E-2</v>
      </c>
      <c r="BD38" s="12">
        <f t="shared" si="44"/>
        <v>2.1263458041002777E-2</v>
      </c>
      <c r="BE38" s="12">
        <f t="shared" si="44"/>
        <v>2.1263458041002565E-2</v>
      </c>
      <c r="BF38" s="12">
        <f t="shared" si="44"/>
        <v>2.126345804100262E-2</v>
      </c>
      <c r="BG38" s="12">
        <f t="shared" si="44"/>
        <v>2.1263458041002516E-2</v>
      </c>
      <c r="BH38" s="63">
        <f t="shared" si="44"/>
        <v>2.1263458041002634E-2</v>
      </c>
      <c r="BI38" s="67">
        <f t="shared" si="44"/>
        <v>2.1263458041002697E-2</v>
      </c>
      <c r="BJ38" s="12">
        <f t="shared" si="44"/>
        <v>2.126345804100262E-2</v>
      </c>
      <c r="BK38" s="12">
        <f t="shared" si="44"/>
        <v>2.1263458041002572E-2</v>
      </c>
      <c r="BL38" s="12">
        <f t="shared" si="44"/>
        <v>2.1263458041002634E-2</v>
      </c>
      <c r="BM38" s="12">
        <f t="shared" si="44"/>
        <v>2.1263458041002655E-2</v>
      </c>
      <c r="BN38" s="12">
        <f t="shared" si="44"/>
        <v>2.1263458041002724E-2</v>
      </c>
      <c r="BO38" s="12">
        <f t="shared" si="44"/>
        <v>2.1263458041002683E-2</v>
      </c>
      <c r="BP38" s="63">
        <f t="shared" si="44"/>
        <v>2.1263458041002551E-2</v>
      </c>
      <c r="BQ38" s="67">
        <f t="shared" ref="BQ38:CV38" si="45">IFERROR(BQ37/BQ13,"na")</f>
        <v>2.1263458041002666E-2</v>
      </c>
      <c r="BR38" s="12">
        <f t="shared" si="45"/>
        <v>2.126345804100278E-2</v>
      </c>
      <c r="BS38" s="12">
        <f t="shared" si="45"/>
        <v>2.1263458041002721E-2</v>
      </c>
      <c r="BT38" s="12">
        <f t="shared" si="45"/>
        <v>2.1263458041002718E-2</v>
      </c>
      <c r="BU38" s="12">
        <f t="shared" si="45"/>
        <v>2.1263458041002548E-2</v>
      </c>
      <c r="BV38" s="12">
        <f t="shared" si="45"/>
        <v>2.1263458041002693E-2</v>
      </c>
      <c r="BW38" s="12">
        <f t="shared" si="45"/>
        <v>2.1263458041002825E-2</v>
      </c>
      <c r="BX38" s="63">
        <f t="shared" si="45"/>
        <v>2.1263458041002652E-2</v>
      </c>
      <c r="BY38" s="67">
        <f t="shared" si="45"/>
        <v>2.1263458041002749E-2</v>
      </c>
      <c r="BZ38" s="12">
        <f t="shared" si="45"/>
        <v>2.1263458041002697E-2</v>
      </c>
      <c r="CA38" s="12">
        <f t="shared" si="45"/>
        <v>2.1263458041002666E-2</v>
      </c>
      <c r="CB38" s="12">
        <f t="shared" si="45"/>
        <v>2.1263458041002718E-2</v>
      </c>
      <c r="CC38" s="12">
        <f t="shared" si="45"/>
        <v>2.1263458041002679E-2</v>
      </c>
      <c r="CD38" s="12">
        <f t="shared" si="45"/>
        <v>2.1263458041002572E-2</v>
      </c>
      <c r="CE38" s="12">
        <f t="shared" si="45"/>
        <v>2.1263458041002645E-2</v>
      </c>
      <c r="CF38" s="63">
        <f t="shared" si="45"/>
        <v>2.1263458041002763E-2</v>
      </c>
      <c r="CG38" s="67">
        <f t="shared" si="45"/>
        <v>2.1263458041002707E-2</v>
      </c>
      <c r="CH38" s="12">
        <f t="shared" si="45"/>
        <v>2.1263458041002652E-2</v>
      </c>
      <c r="CI38" s="12">
        <f t="shared" si="45"/>
        <v>2.1263458041002676E-2</v>
      </c>
      <c r="CJ38" s="12">
        <f t="shared" si="45"/>
        <v>2.1263458041002735E-2</v>
      </c>
      <c r="CK38" s="12">
        <f t="shared" si="45"/>
        <v>2.1263458041002697E-2</v>
      </c>
      <c r="CL38" s="12">
        <f t="shared" si="45"/>
        <v>2.1263458041002846E-2</v>
      </c>
      <c r="CM38" s="12">
        <f t="shared" si="45"/>
        <v>2.1263458041002794E-2</v>
      </c>
      <c r="CN38" s="63">
        <f t="shared" si="45"/>
        <v>2.1263458041002915E-2</v>
      </c>
      <c r="CO38" s="67">
        <f t="shared" si="45"/>
        <v>2.1263458041002579E-2</v>
      </c>
      <c r="CP38" s="12">
        <f t="shared" si="45"/>
        <v>2.1263458041002891E-2</v>
      </c>
      <c r="CQ38" s="12">
        <f t="shared" si="45"/>
        <v>2.1263458041002891E-2</v>
      </c>
      <c r="CR38" s="12">
        <f t="shared" si="45"/>
        <v>2.1263458041002679E-2</v>
      </c>
      <c r="CS38" s="12">
        <f t="shared" si="45"/>
        <v>2.1263458041002964E-2</v>
      </c>
      <c r="CT38" s="12">
        <f t="shared" si="45"/>
        <v>2.1263458041002822E-2</v>
      </c>
      <c r="CU38" s="12">
        <f t="shared" si="45"/>
        <v>2.1263458041002822E-2</v>
      </c>
      <c r="CV38" s="63">
        <f t="shared" si="45"/>
        <v>2.1263458041002929E-2</v>
      </c>
      <c r="CW38" s="67">
        <f t="shared" ref="CW38:DT38" si="46">IFERROR(CW37/CW13,"na")</f>
        <v>2.1263458041002742E-2</v>
      </c>
      <c r="CX38" s="12">
        <f t="shared" si="46"/>
        <v>2.1263458041002659E-2</v>
      </c>
      <c r="CY38" s="12">
        <f t="shared" si="46"/>
        <v>2.1263458041002572E-2</v>
      </c>
      <c r="CZ38" s="12">
        <f t="shared" si="46"/>
        <v>2.1263458041002787E-2</v>
      </c>
      <c r="DA38" s="12">
        <f t="shared" si="46"/>
        <v>2.1263458041002648E-2</v>
      </c>
      <c r="DB38" s="12">
        <f t="shared" si="46"/>
        <v>2.1263458041002683E-2</v>
      </c>
      <c r="DC38" s="12">
        <f t="shared" si="46"/>
        <v>2.1263458041002672E-2</v>
      </c>
      <c r="DD38" s="63">
        <f t="shared" si="46"/>
        <v>2.1263458041002565E-2</v>
      </c>
      <c r="DE38" s="67">
        <f t="shared" si="46"/>
        <v>2.1263458041002683E-2</v>
      </c>
      <c r="DF38" s="12">
        <f t="shared" si="46"/>
        <v>2.1263458041002499E-2</v>
      </c>
      <c r="DG38" s="12">
        <f t="shared" si="46"/>
        <v>2.1263458041002638E-2</v>
      </c>
      <c r="DH38" s="12">
        <f t="shared" si="46"/>
        <v>2.1263458041002641E-2</v>
      </c>
      <c r="DI38" s="12">
        <f t="shared" si="46"/>
        <v>2.1263458041002638E-2</v>
      </c>
      <c r="DJ38" s="12">
        <f t="shared" si="46"/>
        <v>2.1263458041002697E-2</v>
      </c>
      <c r="DK38" s="12">
        <f t="shared" si="46"/>
        <v>2.1263458041002669E-2</v>
      </c>
      <c r="DL38" s="63">
        <f t="shared" si="46"/>
        <v>2.1263458041002655E-2</v>
      </c>
      <c r="DM38" s="67">
        <f t="shared" si="46"/>
        <v>2.1263458041002662E-2</v>
      </c>
      <c r="DN38" s="12">
        <f t="shared" si="46"/>
        <v>2.1263458041002655E-2</v>
      </c>
      <c r="DO38" s="12">
        <f t="shared" si="46"/>
        <v>2.1263458041002745E-2</v>
      </c>
      <c r="DP38" s="12">
        <f t="shared" si="46"/>
        <v>2.1263458041002666E-2</v>
      </c>
      <c r="DQ38" s="12">
        <f t="shared" si="46"/>
        <v>2.1263458041002607E-2</v>
      </c>
      <c r="DR38" s="12">
        <f t="shared" si="46"/>
        <v>2.1263458041002738E-2</v>
      </c>
      <c r="DS38" s="12">
        <f t="shared" si="46"/>
        <v>2.1263458041002933E-2</v>
      </c>
      <c r="DT38" s="63">
        <f t="shared" si="46"/>
        <v>2.12634580410026E-2</v>
      </c>
    </row>
    <row r="39" spans="2:124" s="15" customFormat="1" x14ac:dyDescent="0.25">
      <c r="B39" s="22" t="s">
        <v>38</v>
      </c>
      <c r="C39" s="15" t="s">
        <v>57</v>
      </c>
      <c r="E39" s="66">
        <v>154.691</v>
      </c>
      <c r="F39" s="15">
        <v>169.184</v>
      </c>
      <c r="G39" s="15">
        <f>E39+F39</f>
        <v>323.875</v>
      </c>
      <c r="H39" s="15">
        <v>144.31399999999999</v>
      </c>
      <c r="I39" s="15">
        <f>E39+F39+H39</f>
        <v>468.18899999999996</v>
      </c>
      <c r="J39" s="15">
        <v>147.96899999999999</v>
      </c>
      <c r="K39" s="15">
        <f>H39+J39</f>
        <v>292.28300000000002</v>
      </c>
      <c r="L39" s="58">
        <f>E39+F39+H39+J39</f>
        <v>616.1579999999999</v>
      </c>
      <c r="M39" s="66">
        <v>148.755</v>
      </c>
      <c r="N39" s="15">
        <v>144.119</v>
      </c>
      <c r="O39" s="15">
        <f>M39+N39</f>
        <v>292.87400000000002</v>
      </c>
      <c r="P39" s="15">
        <v>135.69900000000001</v>
      </c>
      <c r="Q39" s="15">
        <f>M39+N39+P39</f>
        <v>428.57300000000004</v>
      </c>
      <c r="R39" s="15">
        <v>133.59800000000001</v>
      </c>
      <c r="S39" s="15">
        <f>P39+R39</f>
        <v>269.29700000000003</v>
      </c>
      <c r="T39" s="58">
        <f>M39+N39+P39+R39</f>
        <v>562.17100000000005</v>
      </c>
      <c r="U39" s="66">
        <v>176.179</v>
      </c>
      <c r="V39" s="15">
        <v>231.60900000000001</v>
      </c>
      <c r="W39" s="15">
        <f>U39+V39</f>
        <v>407.78800000000001</v>
      </c>
      <c r="X39" s="15">
        <v>261.32600000000002</v>
      </c>
      <c r="Y39" s="15">
        <f>U39+V39+X39</f>
        <v>669.11400000000003</v>
      </c>
      <c r="Z39" s="15">
        <v>278.14800000000002</v>
      </c>
      <c r="AA39" s="15">
        <f>X39+Z39</f>
        <v>539.47400000000005</v>
      </c>
      <c r="AB39" s="58">
        <f>U39+V39+X39+Z39</f>
        <v>947.26200000000006</v>
      </c>
      <c r="AC39" s="66">
        <v>269.91500000000002</v>
      </c>
      <c r="AD39" s="15">
        <v>374.86200000000002</v>
      </c>
      <c r="AE39" s="15">
        <f>AC39+AD39</f>
        <v>644.77700000000004</v>
      </c>
      <c r="AF39" s="15">
        <v>357.98700000000002</v>
      </c>
      <c r="AG39" s="15">
        <f>AC39+AD39+AF39</f>
        <v>1002.7640000000001</v>
      </c>
      <c r="AH39" s="15">
        <v>344.86500000000001</v>
      </c>
      <c r="AI39" s="15">
        <f>AF39+AH39</f>
        <v>702.85200000000009</v>
      </c>
      <c r="AJ39" s="58">
        <f>AC39+AD39+AF39+AH39</f>
        <v>1347.6290000000001</v>
      </c>
      <c r="AK39" s="66">
        <v>420.10700000000003</v>
      </c>
      <c r="AL39" s="15">
        <v>486.76900000000001</v>
      </c>
      <c r="AM39" s="15">
        <f>AK39+AL39</f>
        <v>906.87599999999998</v>
      </c>
      <c r="AN39" s="15">
        <v>436.80799999999999</v>
      </c>
      <c r="AO39" s="15">
        <f>AK39+AL39+AN39</f>
        <v>1343.684</v>
      </c>
      <c r="AP39" s="15">
        <v>482.10700000000003</v>
      </c>
      <c r="AQ39" s="15">
        <f>AN39+AP39</f>
        <v>918.91499999999996</v>
      </c>
      <c r="AR39" s="58">
        <f>AK39+AL39+AN39+AP39</f>
        <v>1825.7909999999999</v>
      </c>
      <c r="AS39" s="66">
        <v>400.35700000000003</v>
      </c>
      <c r="AT39" s="15">
        <v>423.27699999999999</v>
      </c>
      <c r="AU39" s="15">
        <f>AS39+AT39</f>
        <v>823.63400000000001</v>
      </c>
      <c r="AV39" s="15">
        <v>464.85700000000003</v>
      </c>
      <c r="AW39" s="15">
        <f>AS39+AT39+AV39</f>
        <v>1288.491</v>
      </c>
      <c r="AY39" s="15">
        <f>AV39+AX39</f>
        <v>464.85700000000003</v>
      </c>
      <c r="AZ39" s="15">
        <f>AS39+AT39+AV39+AX39</f>
        <v>1288.491</v>
      </c>
      <c r="BA39" s="66"/>
      <c r="BC39" s="15">
        <f>BA39+BB39</f>
        <v>0</v>
      </c>
      <c r="BE39" s="15">
        <f>BA39+BB39+BD39</f>
        <v>0</v>
      </c>
      <c r="BG39" s="15">
        <f>BD39+BF39</f>
        <v>0</v>
      </c>
      <c r="BH39" s="58">
        <f>BA39+BB39+BD39+BF39</f>
        <v>0</v>
      </c>
      <c r="BI39" s="66"/>
      <c r="BK39" s="15">
        <f>BI39+BJ39</f>
        <v>0</v>
      </c>
      <c r="BM39" s="15">
        <f>BI39+BJ39+BL39</f>
        <v>0</v>
      </c>
      <c r="BO39" s="15">
        <f>BL39+BN39</f>
        <v>0</v>
      </c>
      <c r="BP39" s="58">
        <f>BI39+BJ39+BL39+BN39</f>
        <v>0</v>
      </c>
      <c r="BQ39" s="66"/>
      <c r="BS39" s="15">
        <f>BQ39+BR39</f>
        <v>0</v>
      </c>
      <c r="BU39" s="15">
        <f>BQ39+BR39+BT39</f>
        <v>0</v>
      </c>
      <c r="BW39" s="15">
        <f>BT39+BV39</f>
        <v>0</v>
      </c>
      <c r="BX39" s="58">
        <f>BQ39+BR39+BT39+BV39</f>
        <v>0</v>
      </c>
      <c r="BY39" s="66"/>
      <c r="CA39" s="15">
        <f>BY39+BZ39</f>
        <v>0</v>
      </c>
      <c r="CC39" s="15">
        <f>BY39+BZ39+CB39</f>
        <v>0</v>
      </c>
      <c r="CE39" s="15">
        <f>CB39+CD39</f>
        <v>0</v>
      </c>
      <c r="CF39" s="58">
        <f>BY39+BZ39+CB39+CD39</f>
        <v>0</v>
      </c>
      <c r="CG39" s="66"/>
      <c r="CI39" s="15">
        <f>CG39+CH39</f>
        <v>0</v>
      </c>
      <c r="CK39" s="15">
        <f>CG39+CH39+CJ39</f>
        <v>0</v>
      </c>
      <c r="CM39" s="15">
        <f>CJ39+CL39</f>
        <v>0</v>
      </c>
      <c r="CN39" s="58">
        <f>CG39+CH39+CJ39+CL39</f>
        <v>0</v>
      </c>
      <c r="CO39" s="66"/>
      <c r="CQ39" s="15">
        <f>CO39+CP39</f>
        <v>0</v>
      </c>
      <c r="CS39" s="15">
        <f>CO39+CP39+CR39</f>
        <v>0</v>
      </c>
      <c r="CU39" s="15">
        <f>CR39+CT39</f>
        <v>0</v>
      </c>
      <c r="CV39" s="58">
        <f>CO39+CP39+CR39+CT39</f>
        <v>0</v>
      </c>
      <c r="CW39" s="66"/>
      <c r="CY39" s="15">
        <f>CW39+CX39</f>
        <v>0</v>
      </c>
      <c r="DA39" s="15">
        <f>CW39+CX39+CZ39</f>
        <v>0</v>
      </c>
      <c r="DC39" s="15">
        <f>CZ39+DB39</f>
        <v>0</v>
      </c>
      <c r="DD39" s="58">
        <f>CW39+CX39+CZ39+DB39</f>
        <v>0</v>
      </c>
      <c r="DE39" s="66"/>
      <c r="DG39" s="15">
        <f>DE39+DF39</f>
        <v>0</v>
      </c>
      <c r="DI39" s="15">
        <f>DE39+DF39+DH39</f>
        <v>0</v>
      </c>
      <c r="DK39" s="15">
        <f>DH39+DJ39</f>
        <v>0</v>
      </c>
      <c r="DL39" s="58">
        <f>DE39+DF39+DH39+DJ39</f>
        <v>0</v>
      </c>
      <c r="DM39" s="66"/>
      <c r="DO39" s="15">
        <f>DM39+DN39</f>
        <v>0</v>
      </c>
      <c r="DQ39" s="15">
        <f>DM39+DN39+DP39</f>
        <v>0</v>
      </c>
      <c r="DS39" s="15">
        <f>DP39+DR39</f>
        <v>0</v>
      </c>
      <c r="DT39" s="58">
        <f>DM39+DN39+DP39+DR39</f>
        <v>0</v>
      </c>
    </row>
    <row r="40" spans="2:124" ht="14.4" x14ac:dyDescent="0.25">
      <c r="B40" s="6" t="s">
        <v>39</v>
      </c>
      <c r="E40" s="49"/>
      <c r="L40" s="50"/>
      <c r="M40" s="49"/>
      <c r="T40" s="50"/>
      <c r="U40" s="49"/>
      <c r="AB40" s="50"/>
      <c r="AC40" s="49"/>
      <c r="AJ40" s="50"/>
      <c r="AK40" s="49"/>
      <c r="AR40" s="50"/>
      <c r="AS40" s="49"/>
      <c r="BA40" s="49"/>
      <c r="BH40" s="50"/>
      <c r="BI40" s="49"/>
      <c r="BP40" s="50"/>
      <c r="BQ40" s="49"/>
      <c r="BX40" s="50"/>
      <c r="BY40" s="49"/>
      <c r="CF40" s="50"/>
      <c r="CG40" s="49"/>
      <c r="CN40" s="50"/>
      <c r="CO40" s="49"/>
      <c r="CV40" s="50"/>
      <c r="CW40" s="49"/>
      <c r="DD40" s="50"/>
      <c r="DE40" s="49"/>
      <c r="DL40" s="50"/>
      <c r="DM40" s="49"/>
      <c r="DT40" s="50"/>
    </row>
    <row r="41" spans="2:124" s="15" customFormat="1" x14ac:dyDescent="0.25">
      <c r="B41" s="22" t="s">
        <v>40</v>
      </c>
      <c r="C41" s="15" t="s">
        <v>57</v>
      </c>
      <c r="E41" s="66">
        <v>30.780999999999999</v>
      </c>
      <c r="F41" s="15">
        <v>38.942999999999998</v>
      </c>
      <c r="G41" s="15">
        <f>E41+F41</f>
        <v>69.72399999999999</v>
      </c>
      <c r="H41" s="15">
        <v>33.732999999999997</v>
      </c>
      <c r="I41" s="15">
        <f>E41+F41+H41</f>
        <v>103.45699999999999</v>
      </c>
      <c r="J41" s="15">
        <v>56.85</v>
      </c>
      <c r="K41" s="15">
        <f>H41+J41</f>
        <v>90.582999999999998</v>
      </c>
      <c r="L41" s="58">
        <f>E41+F41+H41+J41</f>
        <v>160.30699999999999</v>
      </c>
      <c r="M41" s="66">
        <v>32.674999999999997</v>
      </c>
      <c r="N41" s="15">
        <v>40.343000000000004</v>
      </c>
      <c r="O41" s="15">
        <f>M41+N41</f>
        <v>73.018000000000001</v>
      </c>
      <c r="P41" s="15">
        <v>34.555</v>
      </c>
      <c r="Q41" s="15">
        <f>M41+N41+P41</f>
        <v>107.57300000000001</v>
      </c>
      <c r="R41" s="15">
        <v>55.17</v>
      </c>
      <c r="S41" s="15">
        <f>P41+R41</f>
        <v>89.724999999999994</v>
      </c>
      <c r="T41" s="58">
        <f>M41+N41+P41+R41</f>
        <v>162.74299999999999</v>
      </c>
      <c r="U41" s="66">
        <v>25.138999999999999</v>
      </c>
      <c r="V41" s="15">
        <v>34.472999999999999</v>
      </c>
      <c r="W41" s="15">
        <f>U41+V41</f>
        <v>59.611999999999995</v>
      </c>
      <c r="X41" s="15">
        <v>38.496000000000002</v>
      </c>
      <c r="Y41" s="15">
        <f>U41+V41+X41</f>
        <v>98.108000000000004</v>
      </c>
      <c r="Z41" s="15">
        <v>69.751000000000005</v>
      </c>
      <c r="AA41" s="15">
        <f>X41+Z41</f>
        <v>108.24700000000001</v>
      </c>
      <c r="AB41" s="58">
        <f>U41+V41+X41+Z41</f>
        <v>167.85900000000001</v>
      </c>
      <c r="AC41" s="66">
        <v>72.06</v>
      </c>
      <c r="AD41" s="15">
        <v>72.2</v>
      </c>
      <c r="AE41" s="15">
        <f>AC41+AD41</f>
        <v>144.26</v>
      </c>
      <c r="AF41" s="15">
        <v>78.722999999999999</v>
      </c>
      <c r="AG41" s="15">
        <f>AC41+AD41+AF41</f>
        <v>222.983</v>
      </c>
      <c r="AH41" s="15">
        <v>93.695999999999998</v>
      </c>
      <c r="AI41" s="15">
        <f>AF41+AH41</f>
        <v>172.41899999999998</v>
      </c>
      <c r="AJ41" s="58">
        <f>AC41+AD41+AF41+AH41</f>
        <v>316.67899999999997</v>
      </c>
      <c r="AK41" s="66">
        <v>79.301000000000002</v>
      </c>
      <c r="AL41" s="15">
        <v>81.578000000000003</v>
      </c>
      <c r="AM41" s="15">
        <f>AK41+AL41</f>
        <v>160.87900000000002</v>
      </c>
      <c r="AN41" s="15">
        <v>82.046999999999997</v>
      </c>
      <c r="AO41" s="15">
        <f>AK41+AL41+AN41</f>
        <v>242.92600000000002</v>
      </c>
      <c r="AP41" s="15">
        <v>97.418000000000006</v>
      </c>
      <c r="AQ41" s="15">
        <f>AN41+AP41</f>
        <v>179.465</v>
      </c>
      <c r="AR41" s="58">
        <f>AK41+AL41+AN41+AP41</f>
        <v>340.34400000000005</v>
      </c>
      <c r="AS41" s="66">
        <v>89.05</v>
      </c>
      <c r="AT41" s="15">
        <v>92.388000000000005</v>
      </c>
      <c r="AU41" s="15">
        <f>AS41+AT41</f>
        <v>181.43799999999999</v>
      </c>
      <c r="AV41" s="15">
        <v>81.646000000000001</v>
      </c>
      <c r="AW41" s="15">
        <f>AS41+AT41+AV41</f>
        <v>263.084</v>
      </c>
      <c r="AY41" s="15">
        <f>AV41+AX41</f>
        <v>81.646000000000001</v>
      </c>
      <c r="AZ41" s="15">
        <f>AS41+AT41+AV41+AX41</f>
        <v>263.084</v>
      </c>
      <c r="BA41" s="66"/>
      <c r="BC41" s="15">
        <f>BA41+BB41</f>
        <v>0</v>
      </c>
      <c r="BE41" s="15">
        <f>BA41+BB41+BD41</f>
        <v>0</v>
      </c>
      <c r="BG41" s="15">
        <f>BD41+BF41</f>
        <v>0</v>
      </c>
      <c r="BH41" s="58">
        <f>BA41+BB41+BD41+BF41</f>
        <v>0</v>
      </c>
      <c r="BI41" s="66"/>
      <c r="BK41" s="15">
        <f>BI41+BJ41</f>
        <v>0</v>
      </c>
      <c r="BM41" s="15">
        <f>BI41+BJ41+BL41</f>
        <v>0</v>
      </c>
      <c r="BO41" s="15">
        <f>BL41+BN41</f>
        <v>0</v>
      </c>
      <c r="BP41" s="58">
        <f>BI41+BJ41+BL41+BN41</f>
        <v>0</v>
      </c>
      <c r="BQ41" s="66"/>
      <c r="BS41" s="15">
        <f>BQ41+BR41</f>
        <v>0</v>
      </c>
      <c r="BU41" s="15">
        <f>BQ41+BR41+BT41</f>
        <v>0</v>
      </c>
      <c r="BW41" s="15">
        <f>BT41+BV41</f>
        <v>0</v>
      </c>
      <c r="BX41" s="58">
        <f>BQ41+BR41+BT41+BV41</f>
        <v>0</v>
      </c>
      <c r="BY41" s="66"/>
      <c r="CA41" s="15">
        <f>BY41+BZ41</f>
        <v>0</v>
      </c>
      <c r="CC41" s="15">
        <f>BY41+BZ41+CB41</f>
        <v>0</v>
      </c>
      <c r="CE41" s="15">
        <f>CB41+CD41</f>
        <v>0</v>
      </c>
      <c r="CF41" s="58">
        <f>BY41+BZ41+CB41+CD41</f>
        <v>0</v>
      </c>
      <c r="CG41" s="66"/>
      <c r="CI41" s="15">
        <f>CG41+CH41</f>
        <v>0</v>
      </c>
      <c r="CK41" s="15">
        <f>CG41+CH41+CJ41</f>
        <v>0</v>
      </c>
      <c r="CM41" s="15">
        <f>CJ41+CL41</f>
        <v>0</v>
      </c>
      <c r="CN41" s="58">
        <f>CG41+CH41+CJ41+CL41</f>
        <v>0</v>
      </c>
      <c r="CO41" s="66"/>
      <c r="CQ41" s="15">
        <f>CO41+CP41</f>
        <v>0</v>
      </c>
      <c r="CS41" s="15">
        <f>CO41+CP41+CR41</f>
        <v>0</v>
      </c>
      <c r="CU41" s="15">
        <f>CR41+CT41</f>
        <v>0</v>
      </c>
      <c r="CV41" s="58">
        <f>CO41+CP41+CR41+CT41</f>
        <v>0</v>
      </c>
      <c r="CW41" s="66"/>
      <c r="CY41" s="15">
        <f>CW41+CX41</f>
        <v>0</v>
      </c>
      <c r="DA41" s="15">
        <f>CW41+CX41+CZ41</f>
        <v>0</v>
      </c>
      <c r="DC41" s="15">
        <f>CZ41+DB41</f>
        <v>0</v>
      </c>
      <c r="DD41" s="58">
        <f>CW41+CX41+CZ41+DB41</f>
        <v>0</v>
      </c>
      <c r="DE41" s="66"/>
      <c r="DG41" s="15">
        <f>DE41+DF41</f>
        <v>0</v>
      </c>
      <c r="DI41" s="15">
        <f>DE41+DF41+DH41</f>
        <v>0</v>
      </c>
      <c r="DK41" s="15">
        <f>DH41+DJ41</f>
        <v>0</v>
      </c>
      <c r="DL41" s="58">
        <f>DE41+DF41+DH41+DJ41</f>
        <v>0</v>
      </c>
      <c r="DM41" s="66"/>
      <c r="DO41" s="15">
        <f>DM41+DN41</f>
        <v>0</v>
      </c>
      <c r="DQ41" s="15">
        <f>DM41+DN41+DP41</f>
        <v>0</v>
      </c>
      <c r="DS41" s="15">
        <f>DP41+DR41</f>
        <v>0</v>
      </c>
      <c r="DT41" s="58">
        <f>DM41+DN41+DP41+DR41</f>
        <v>0</v>
      </c>
    </row>
    <row r="42" spans="2:124" ht="14.4" x14ac:dyDescent="0.25">
      <c r="B42" s="6" t="s">
        <v>39</v>
      </c>
      <c r="E42" s="49"/>
      <c r="L42" s="50"/>
      <c r="M42" s="49"/>
      <c r="T42" s="50"/>
      <c r="U42" s="49"/>
      <c r="AB42" s="50"/>
      <c r="AC42" s="49"/>
      <c r="AJ42" s="50"/>
      <c r="AK42" s="49"/>
      <c r="AR42" s="50"/>
      <c r="AS42" s="49"/>
      <c r="BA42" s="49"/>
      <c r="BH42" s="50"/>
      <c r="BI42" s="49"/>
      <c r="BP42" s="50"/>
      <c r="BQ42" s="49"/>
      <c r="BX42" s="50"/>
      <c r="BY42" s="49"/>
      <c r="CF42" s="50"/>
      <c r="CG42" s="49"/>
      <c r="CN42" s="50"/>
      <c r="CO42" s="49"/>
      <c r="CV42" s="50"/>
      <c r="CW42" s="49"/>
      <c r="DD42" s="50"/>
      <c r="DE42" s="49"/>
      <c r="DL42" s="50"/>
      <c r="DM42" s="49"/>
      <c r="DT42" s="50"/>
    </row>
    <row r="43" spans="2:124" x14ac:dyDescent="0.25">
      <c r="B43" s="22" t="s">
        <v>42</v>
      </c>
      <c r="E43" s="49">
        <v>0</v>
      </c>
      <c r="F43" s="10">
        <v>0</v>
      </c>
      <c r="G43" s="10">
        <f>E43+F43</f>
        <v>0</v>
      </c>
      <c r="H43" s="10">
        <v>0</v>
      </c>
      <c r="I43" s="10">
        <f>E43+F43+H43</f>
        <v>0</v>
      </c>
      <c r="J43" s="10">
        <v>0</v>
      </c>
      <c r="K43" s="10">
        <f>H43+J43</f>
        <v>0</v>
      </c>
      <c r="L43" s="50">
        <f>E43+F43+H43+J43</f>
        <v>0</v>
      </c>
      <c r="M43" s="49">
        <v>0</v>
      </c>
      <c r="N43" s="10">
        <v>0</v>
      </c>
      <c r="O43" s="10">
        <f>M43+N43</f>
        <v>0</v>
      </c>
      <c r="P43" s="10">
        <v>0</v>
      </c>
      <c r="Q43" s="10">
        <f>M43+N43+P43</f>
        <v>0</v>
      </c>
      <c r="R43" s="10">
        <v>0</v>
      </c>
      <c r="S43" s="10">
        <f>P43+R43</f>
        <v>0</v>
      </c>
      <c r="T43" s="50">
        <f>M43+N43+P43+R43</f>
        <v>0</v>
      </c>
      <c r="U43" s="49">
        <v>0</v>
      </c>
      <c r="V43" s="10">
        <v>0</v>
      </c>
      <c r="W43" s="10">
        <f>U43+V43</f>
        <v>0</v>
      </c>
      <c r="X43" s="10">
        <v>0</v>
      </c>
      <c r="Y43" s="10">
        <f>U43+V43+X43</f>
        <v>0</v>
      </c>
      <c r="Z43" s="10">
        <v>0</v>
      </c>
      <c r="AA43" s="10">
        <f>X43+Z43</f>
        <v>0</v>
      </c>
      <c r="AB43" s="50">
        <f>U43+V43+X43+Z43</f>
        <v>0</v>
      </c>
      <c r="AC43" s="49">
        <v>0</v>
      </c>
      <c r="AD43" s="10">
        <v>0</v>
      </c>
      <c r="AE43" s="10">
        <f>AC43+AD43</f>
        <v>0</v>
      </c>
      <c r="AF43" s="10">
        <v>0</v>
      </c>
      <c r="AG43" s="10">
        <f>AC43+AD43+AF43</f>
        <v>0</v>
      </c>
      <c r="AH43" s="10">
        <v>0</v>
      </c>
      <c r="AI43" s="10">
        <f>AF43+AH43</f>
        <v>0</v>
      </c>
      <c r="AJ43" s="50">
        <f>AC43+AD43+AF43+AH43</f>
        <v>0</v>
      </c>
      <c r="AK43" s="49">
        <v>0</v>
      </c>
      <c r="AL43" s="10">
        <v>0</v>
      </c>
      <c r="AM43" s="10">
        <f>AK43+AL43</f>
        <v>0</v>
      </c>
      <c r="AN43" s="10">
        <v>0</v>
      </c>
      <c r="AO43" s="10">
        <f>AK43+AL43+AN43</f>
        <v>0</v>
      </c>
      <c r="AP43" s="10">
        <v>0</v>
      </c>
      <c r="AQ43" s="10">
        <f>AN43+AP43</f>
        <v>0</v>
      </c>
      <c r="AR43" s="50">
        <f>AK43+AL43+AN43+AP43</f>
        <v>0</v>
      </c>
      <c r="AS43" s="49">
        <v>0</v>
      </c>
      <c r="AT43" s="10">
        <v>0</v>
      </c>
      <c r="AU43" s="10">
        <f>AS43+AT43</f>
        <v>0</v>
      </c>
      <c r="AV43" s="10">
        <v>0</v>
      </c>
      <c r="AW43" s="10">
        <f>AS43+AT43+AV43</f>
        <v>0</v>
      </c>
      <c r="AY43" s="10">
        <f>AV43+AX43</f>
        <v>0</v>
      </c>
      <c r="AZ43" s="10">
        <f>AS43+AT43+AV43+AX43</f>
        <v>0</v>
      </c>
      <c r="BA43" s="49"/>
      <c r="BC43" s="10">
        <f>BA43+BB43</f>
        <v>0</v>
      </c>
      <c r="BE43" s="10">
        <f>BA43+BB43+BD43</f>
        <v>0</v>
      </c>
      <c r="BG43" s="10">
        <f>BD43+BF43</f>
        <v>0</v>
      </c>
      <c r="BH43" s="50">
        <f>BA43+BB43+BD43+BF43</f>
        <v>0</v>
      </c>
      <c r="BI43" s="49"/>
      <c r="BK43" s="10">
        <f>BI43+BJ43</f>
        <v>0</v>
      </c>
      <c r="BM43" s="10">
        <f>BI43+BJ43+BL43</f>
        <v>0</v>
      </c>
      <c r="BO43" s="10">
        <f>BL43+BN43</f>
        <v>0</v>
      </c>
      <c r="BP43" s="50">
        <f>BI43+BJ43+BL43+BN43</f>
        <v>0</v>
      </c>
      <c r="BQ43" s="49"/>
      <c r="BS43" s="10">
        <f>BQ43+BR43</f>
        <v>0</v>
      </c>
      <c r="BU43" s="10">
        <f>BQ43+BR43+BT43</f>
        <v>0</v>
      </c>
      <c r="BW43" s="10">
        <f>BT43+BV43</f>
        <v>0</v>
      </c>
      <c r="BX43" s="50">
        <f>BQ43+BR43+BT43+BV43</f>
        <v>0</v>
      </c>
      <c r="BY43" s="49"/>
      <c r="CA43" s="10">
        <f>BY43+BZ43</f>
        <v>0</v>
      </c>
      <c r="CC43" s="10">
        <f>BY43+BZ43+CB43</f>
        <v>0</v>
      </c>
      <c r="CE43" s="10">
        <f>CB43+CD43</f>
        <v>0</v>
      </c>
      <c r="CF43" s="50">
        <f>BY43+BZ43+CB43+CD43</f>
        <v>0</v>
      </c>
      <c r="CG43" s="49"/>
      <c r="CI43" s="10">
        <f>CG43+CH43</f>
        <v>0</v>
      </c>
      <c r="CK43" s="10">
        <f>CG43+CH43+CJ43</f>
        <v>0</v>
      </c>
      <c r="CM43" s="10">
        <f>CJ43+CL43</f>
        <v>0</v>
      </c>
      <c r="CN43" s="50">
        <f>CG43+CH43+CJ43+CL43</f>
        <v>0</v>
      </c>
      <c r="CO43" s="49"/>
      <c r="CQ43" s="10">
        <f>CO43+CP43</f>
        <v>0</v>
      </c>
      <c r="CS43" s="10">
        <f>CO43+CP43+CR43</f>
        <v>0</v>
      </c>
      <c r="CU43" s="10">
        <f>CR43+CT43</f>
        <v>0</v>
      </c>
      <c r="CV43" s="50">
        <f>CO43+CP43+CR43+CT43</f>
        <v>0</v>
      </c>
      <c r="CW43" s="49"/>
      <c r="CY43" s="10">
        <f>CW43+CX43</f>
        <v>0</v>
      </c>
      <c r="DA43" s="10">
        <f>CW43+CX43+CZ43</f>
        <v>0</v>
      </c>
      <c r="DC43" s="10">
        <f>CZ43+DB43</f>
        <v>0</v>
      </c>
      <c r="DD43" s="50">
        <f>CW43+CX43+CZ43+DB43</f>
        <v>0</v>
      </c>
      <c r="DE43" s="49"/>
      <c r="DG43" s="10">
        <f>DE43+DF43</f>
        <v>0</v>
      </c>
      <c r="DI43" s="10">
        <f>DE43+DF43+DH43</f>
        <v>0</v>
      </c>
      <c r="DK43" s="10">
        <f>DH43+DJ43</f>
        <v>0</v>
      </c>
      <c r="DL43" s="50">
        <f>DE43+DF43+DH43+DJ43</f>
        <v>0</v>
      </c>
      <c r="DM43" s="49"/>
      <c r="DO43" s="10">
        <f>DM43+DN43</f>
        <v>0</v>
      </c>
      <c r="DQ43" s="10">
        <f>DM43+DN43+DP43</f>
        <v>0</v>
      </c>
      <c r="DS43" s="10">
        <f>DP43+DR43</f>
        <v>0</v>
      </c>
      <c r="DT43" s="50">
        <f>DM43+DN43+DP43+DR43</f>
        <v>0</v>
      </c>
    </row>
    <row r="44" spans="2:124" x14ac:dyDescent="0.25">
      <c r="B44" s="10" t="s">
        <v>201</v>
      </c>
      <c r="E44" s="49">
        <v>0</v>
      </c>
      <c r="F44" s="10">
        <v>0</v>
      </c>
      <c r="G44" s="10">
        <f t="shared" ref="G44:G45" si="47">E44+F44</f>
        <v>0</v>
      </c>
      <c r="H44" s="10">
        <v>0</v>
      </c>
      <c r="I44" s="10">
        <f t="shared" ref="I44:I45" si="48">E44+F44+H44</f>
        <v>0</v>
      </c>
      <c r="J44" s="10">
        <v>0</v>
      </c>
      <c r="K44" s="10">
        <f t="shared" ref="K44:K45" si="49">H44+J44</f>
        <v>0</v>
      </c>
      <c r="L44" s="50">
        <f t="shared" ref="L44:L45" si="50">E44+F44+H44+J44</f>
        <v>0</v>
      </c>
      <c r="M44" s="49">
        <v>0</v>
      </c>
      <c r="N44" s="10">
        <v>0</v>
      </c>
      <c r="O44" s="10">
        <f t="shared" ref="O44:O45" si="51">M44+N44</f>
        <v>0</v>
      </c>
      <c r="P44" s="10">
        <v>0</v>
      </c>
      <c r="Q44" s="10">
        <f t="shared" ref="Q44:Q45" si="52">M44+N44+P44</f>
        <v>0</v>
      </c>
      <c r="R44" s="10">
        <v>0</v>
      </c>
      <c r="S44" s="10">
        <f t="shared" ref="S44:S45" si="53">P44+R44</f>
        <v>0</v>
      </c>
      <c r="T44" s="50">
        <f t="shared" ref="T44:T45" si="54">M44+N44+P44+R44</f>
        <v>0</v>
      </c>
      <c r="U44" s="49">
        <v>0</v>
      </c>
      <c r="V44" s="10">
        <v>0</v>
      </c>
      <c r="W44" s="10">
        <f t="shared" ref="W44:W45" si="55">U44+V44</f>
        <v>0</v>
      </c>
      <c r="X44" s="10">
        <v>0</v>
      </c>
      <c r="Y44" s="10">
        <f t="shared" ref="Y44:Y45" si="56">U44+V44+X44</f>
        <v>0</v>
      </c>
      <c r="Z44" s="10">
        <v>0</v>
      </c>
      <c r="AA44" s="10">
        <f t="shared" ref="AA44:AA45" si="57">X44+Z44</f>
        <v>0</v>
      </c>
      <c r="AB44" s="50">
        <f t="shared" ref="AB44:AB45" si="58">U44+V44+X44+Z44</f>
        <v>0</v>
      </c>
      <c r="AC44" s="49">
        <v>0</v>
      </c>
      <c r="AD44" s="10">
        <v>0</v>
      </c>
      <c r="AE44" s="10">
        <f t="shared" ref="AE44:AE45" si="59">AC44+AD44</f>
        <v>0</v>
      </c>
      <c r="AF44" s="10">
        <v>0</v>
      </c>
      <c r="AG44" s="10">
        <f t="shared" ref="AG44:AG45" si="60">AC44+AD44+AF44</f>
        <v>0</v>
      </c>
      <c r="AH44" s="10">
        <v>0</v>
      </c>
      <c r="AI44" s="10">
        <f t="shared" ref="AI44:AI45" si="61">AF44+AH44</f>
        <v>0</v>
      </c>
      <c r="AJ44" s="50">
        <f t="shared" ref="AJ44:AJ45" si="62">AC44+AD44+AF44+AH44</f>
        <v>0</v>
      </c>
      <c r="AK44" s="49">
        <v>0</v>
      </c>
      <c r="AL44" s="10">
        <v>0</v>
      </c>
      <c r="AM44" s="10">
        <f t="shared" ref="AM44:AM45" si="63">AK44+AL44</f>
        <v>0</v>
      </c>
      <c r="AN44" s="10">
        <v>0</v>
      </c>
      <c r="AO44" s="10">
        <f t="shared" ref="AO44:AO45" si="64">AK44+AL44+AN44</f>
        <v>0</v>
      </c>
      <c r="AP44" s="10">
        <v>0</v>
      </c>
      <c r="AQ44" s="10">
        <f t="shared" ref="AQ44:AQ45" si="65">AN44+AP44</f>
        <v>0</v>
      </c>
      <c r="AR44" s="50">
        <f t="shared" ref="AR44:AR45" si="66">AK44+AL44+AN44+AP44</f>
        <v>0</v>
      </c>
      <c r="AS44" s="49">
        <v>0</v>
      </c>
      <c r="AT44" s="10">
        <v>0</v>
      </c>
      <c r="AU44" s="10">
        <f t="shared" ref="AU44:AU45" si="67">AS44+AT44</f>
        <v>0</v>
      </c>
      <c r="AV44" s="10">
        <v>0</v>
      </c>
      <c r="AW44" s="10">
        <f t="shared" ref="AW44:AW45" si="68">AS44+AT44+AV44</f>
        <v>0</v>
      </c>
      <c r="AY44" s="10">
        <f t="shared" ref="AY44:AY45" si="69">AV44+AX44</f>
        <v>0</v>
      </c>
      <c r="AZ44" s="10">
        <f t="shared" ref="AZ44:AZ45" si="70">AS44+AT44+AV44+AX44</f>
        <v>0</v>
      </c>
      <c r="BA44" s="49"/>
      <c r="BC44" s="10">
        <f t="shared" ref="BC44:BC45" si="71">BA44+BB44</f>
        <v>0</v>
      </c>
      <c r="BE44" s="10">
        <f t="shared" ref="BE44:BE45" si="72">BA44+BB44+BD44</f>
        <v>0</v>
      </c>
      <c r="BG44" s="10">
        <f t="shared" ref="BG44:BG45" si="73">BD44+BF44</f>
        <v>0</v>
      </c>
      <c r="BH44" s="50">
        <f t="shared" ref="BH44:BH45" si="74">BA44+BB44+BD44+BF44</f>
        <v>0</v>
      </c>
      <c r="BI44" s="49"/>
      <c r="BK44" s="10">
        <f t="shared" ref="BK44:BK45" si="75">BI44+BJ44</f>
        <v>0</v>
      </c>
      <c r="BM44" s="10">
        <f t="shared" ref="BM44:BM45" si="76">BI44+BJ44+BL44</f>
        <v>0</v>
      </c>
      <c r="BO44" s="10">
        <f t="shared" ref="BO44:BO45" si="77">BL44+BN44</f>
        <v>0</v>
      </c>
      <c r="BP44" s="50">
        <f t="shared" ref="BP44:BP45" si="78">BI44+BJ44+BL44+BN44</f>
        <v>0</v>
      </c>
      <c r="BQ44" s="49"/>
      <c r="BS44" s="10">
        <f t="shared" ref="BS44:BS45" si="79">BQ44+BR44</f>
        <v>0</v>
      </c>
      <c r="BU44" s="10">
        <f t="shared" ref="BU44:BU45" si="80">BQ44+BR44+BT44</f>
        <v>0</v>
      </c>
      <c r="BW44" s="10">
        <f t="shared" ref="BW44:BW45" si="81">BT44+BV44</f>
        <v>0</v>
      </c>
      <c r="BX44" s="50">
        <f t="shared" ref="BX44:BX45" si="82">BQ44+BR44+BT44+BV44</f>
        <v>0</v>
      </c>
      <c r="BY44" s="49"/>
      <c r="CA44" s="10">
        <f t="shared" ref="CA44:CA45" si="83">BY44+BZ44</f>
        <v>0</v>
      </c>
      <c r="CC44" s="10">
        <f t="shared" ref="CC44:CC45" si="84">BY44+BZ44+CB44</f>
        <v>0</v>
      </c>
      <c r="CE44" s="10">
        <f t="shared" ref="CE44:CE45" si="85">CB44+CD44</f>
        <v>0</v>
      </c>
      <c r="CF44" s="50">
        <f t="shared" ref="CF44:CF45" si="86">BY44+BZ44+CB44+CD44</f>
        <v>0</v>
      </c>
      <c r="CG44" s="49"/>
      <c r="CI44" s="10">
        <f t="shared" ref="CI44:CI45" si="87">CG44+CH44</f>
        <v>0</v>
      </c>
      <c r="CK44" s="10">
        <f t="shared" ref="CK44:CK45" si="88">CG44+CH44+CJ44</f>
        <v>0</v>
      </c>
      <c r="CM44" s="10">
        <f t="shared" ref="CM44:CM45" si="89">CJ44+CL44</f>
        <v>0</v>
      </c>
      <c r="CN44" s="50">
        <f t="shared" ref="CN44:CN45" si="90">CG44+CH44+CJ44+CL44</f>
        <v>0</v>
      </c>
      <c r="CO44" s="49"/>
      <c r="CQ44" s="10">
        <f t="shared" ref="CQ44:CQ45" si="91">CO44+CP44</f>
        <v>0</v>
      </c>
      <c r="CS44" s="10">
        <f t="shared" ref="CS44:CS45" si="92">CO44+CP44+CR44</f>
        <v>0</v>
      </c>
      <c r="CU44" s="10">
        <f t="shared" ref="CU44:CU45" si="93">CR44+CT44</f>
        <v>0</v>
      </c>
      <c r="CV44" s="50">
        <f t="shared" ref="CV44:CV45" si="94">CO44+CP44+CR44+CT44</f>
        <v>0</v>
      </c>
      <c r="CW44" s="49"/>
      <c r="CY44" s="10">
        <f t="shared" ref="CY44:CY45" si="95">CW44+CX44</f>
        <v>0</v>
      </c>
      <c r="DA44" s="10">
        <f t="shared" ref="DA44:DA45" si="96">CW44+CX44+CZ44</f>
        <v>0</v>
      </c>
      <c r="DC44" s="10">
        <f t="shared" ref="DC44:DC45" si="97">CZ44+DB44</f>
        <v>0</v>
      </c>
      <c r="DD44" s="50">
        <f t="shared" ref="DD44:DD45" si="98">CW44+CX44+CZ44+DB44</f>
        <v>0</v>
      </c>
      <c r="DE44" s="49"/>
      <c r="DG44" s="10">
        <f t="shared" ref="DG44:DG45" si="99">DE44+DF44</f>
        <v>0</v>
      </c>
      <c r="DI44" s="10">
        <f t="shared" ref="DI44:DI45" si="100">DE44+DF44+DH44</f>
        <v>0</v>
      </c>
      <c r="DK44" s="10">
        <f t="shared" ref="DK44:DK45" si="101">DH44+DJ44</f>
        <v>0</v>
      </c>
      <c r="DL44" s="50">
        <f t="shared" ref="DL44:DL45" si="102">DE44+DF44+DH44+DJ44</f>
        <v>0</v>
      </c>
      <c r="DM44" s="49"/>
      <c r="DO44" s="10">
        <f t="shared" ref="DO44:DO45" si="103">DM44+DN44</f>
        <v>0</v>
      </c>
      <c r="DQ44" s="10">
        <f t="shared" ref="DQ44:DQ45" si="104">DM44+DN44+DP44</f>
        <v>0</v>
      </c>
      <c r="DS44" s="10">
        <f t="shared" ref="DS44:DS45" si="105">DP44+DR44</f>
        <v>0</v>
      </c>
      <c r="DT44" s="50">
        <f t="shared" ref="DT44:DT45" si="106">DM44+DN44+DP44+DR44</f>
        <v>0</v>
      </c>
    </row>
    <row r="45" spans="2:124" x14ac:dyDescent="0.25">
      <c r="B45" s="5" t="s">
        <v>44</v>
      </c>
      <c r="C45" s="10" t="s">
        <v>57</v>
      </c>
      <c r="E45" s="49">
        <v>0</v>
      </c>
      <c r="F45" s="10">
        <v>0</v>
      </c>
      <c r="G45" s="10">
        <f t="shared" si="47"/>
        <v>0</v>
      </c>
      <c r="H45" s="10">
        <v>0</v>
      </c>
      <c r="I45" s="10">
        <f t="shared" si="48"/>
        <v>0</v>
      </c>
      <c r="J45" s="10">
        <v>0</v>
      </c>
      <c r="K45" s="10">
        <f t="shared" si="49"/>
        <v>0</v>
      </c>
      <c r="L45" s="50">
        <f t="shared" si="50"/>
        <v>0</v>
      </c>
      <c r="M45" s="49">
        <v>0</v>
      </c>
      <c r="N45" s="10">
        <v>0</v>
      </c>
      <c r="O45" s="10">
        <f t="shared" si="51"/>
        <v>0</v>
      </c>
      <c r="P45" s="10">
        <v>0</v>
      </c>
      <c r="Q45" s="10">
        <f t="shared" si="52"/>
        <v>0</v>
      </c>
      <c r="R45" s="10">
        <v>0</v>
      </c>
      <c r="S45" s="10">
        <f t="shared" si="53"/>
        <v>0</v>
      </c>
      <c r="T45" s="50">
        <f t="shared" si="54"/>
        <v>0</v>
      </c>
      <c r="U45" s="49">
        <v>0</v>
      </c>
      <c r="V45" s="10">
        <v>0</v>
      </c>
      <c r="W45" s="10">
        <f t="shared" si="55"/>
        <v>0</v>
      </c>
      <c r="X45" s="10">
        <v>0</v>
      </c>
      <c r="Y45" s="10">
        <f t="shared" si="56"/>
        <v>0</v>
      </c>
      <c r="Z45" s="10">
        <v>0</v>
      </c>
      <c r="AA45" s="10">
        <f t="shared" si="57"/>
        <v>0</v>
      </c>
      <c r="AB45" s="50">
        <f t="shared" si="58"/>
        <v>0</v>
      </c>
      <c r="AC45" s="49">
        <v>0</v>
      </c>
      <c r="AD45" s="10">
        <v>0</v>
      </c>
      <c r="AE45" s="10">
        <f t="shared" si="59"/>
        <v>0</v>
      </c>
      <c r="AF45" s="10">
        <v>0</v>
      </c>
      <c r="AG45" s="10">
        <f t="shared" si="60"/>
        <v>0</v>
      </c>
      <c r="AH45" s="10">
        <v>0</v>
      </c>
      <c r="AI45" s="10">
        <f t="shared" si="61"/>
        <v>0</v>
      </c>
      <c r="AJ45" s="50">
        <f t="shared" si="62"/>
        <v>0</v>
      </c>
      <c r="AK45" s="49">
        <v>0</v>
      </c>
      <c r="AL45" s="10">
        <v>0</v>
      </c>
      <c r="AM45" s="10">
        <f t="shared" si="63"/>
        <v>0</v>
      </c>
      <c r="AN45" s="10">
        <v>0</v>
      </c>
      <c r="AO45" s="10">
        <f t="shared" si="64"/>
        <v>0</v>
      </c>
      <c r="AP45" s="10">
        <v>0</v>
      </c>
      <c r="AQ45" s="10">
        <f t="shared" si="65"/>
        <v>0</v>
      </c>
      <c r="AR45" s="50">
        <f t="shared" si="66"/>
        <v>0</v>
      </c>
      <c r="AS45" s="49">
        <v>0</v>
      </c>
      <c r="AT45" s="10">
        <v>0</v>
      </c>
      <c r="AU45" s="10">
        <f t="shared" si="67"/>
        <v>0</v>
      </c>
      <c r="AV45" s="10">
        <v>0</v>
      </c>
      <c r="AW45" s="10">
        <f t="shared" si="68"/>
        <v>0</v>
      </c>
      <c r="AY45" s="10">
        <f t="shared" si="69"/>
        <v>0</v>
      </c>
      <c r="AZ45" s="10">
        <f t="shared" si="70"/>
        <v>0</v>
      </c>
      <c r="BA45" s="49"/>
      <c r="BC45" s="10">
        <f t="shared" si="71"/>
        <v>0</v>
      </c>
      <c r="BE45" s="10">
        <f t="shared" si="72"/>
        <v>0</v>
      </c>
      <c r="BG45" s="10">
        <f t="shared" si="73"/>
        <v>0</v>
      </c>
      <c r="BH45" s="50">
        <f t="shared" si="74"/>
        <v>0</v>
      </c>
      <c r="BI45" s="49"/>
      <c r="BK45" s="10">
        <f t="shared" si="75"/>
        <v>0</v>
      </c>
      <c r="BM45" s="10">
        <f t="shared" si="76"/>
        <v>0</v>
      </c>
      <c r="BO45" s="10">
        <f t="shared" si="77"/>
        <v>0</v>
      </c>
      <c r="BP45" s="50">
        <f t="shared" si="78"/>
        <v>0</v>
      </c>
      <c r="BQ45" s="49"/>
      <c r="BS45" s="10">
        <f t="shared" si="79"/>
        <v>0</v>
      </c>
      <c r="BU45" s="10">
        <f t="shared" si="80"/>
        <v>0</v>
      </c>
      <c r="BW45" s="10">
        <f t="shared" si="81"/>
        <v>0</v>
      </c>
      <c r="BX45" s="50">
        <f t="shared" si="82"/>
        <v>0</v>
      </c>
      <c r="BY45" s="49"/>
      <c r="CA45" s="10">
        <f t="shared" si="83"/>
        <v>0</v>
      </c>
      <c r="CC45" s="10">
        <f t="shared" si="84"/>
        <v>0</v>
      </c>
      <c r="CE45" s="10">
        <f t="shared" si="85"/>
        <v>0</v>
      </c>
      <c r="CF45" s="50">
        <f t="shared" si="86"/>
        <v>0</v>
      </c>
      <c r="CG45" s="49"/>
      <c r="CI45" s="10">
        <f t="shared" si="87"/>
        <v>0</v>
      </c>
      <c r="CK45" s="10">
        <f t="shared" si="88"/>
        <v>0</v>
      </c>
      <c r="CM45" s="10">
        <f t="shared" si="89"/>
        <v>0</v>
      </c>
      <c r="CN45" s="50">
        <f t="shared" si="90"/>
        <v>0</v>
      </c>
      <c r="CO45" s="49"/>
      <c r="CQ45" s="10">
        <f t="shared" si="91"/>
        <v>0</v>
      </c>
      <c r="CS45" s="10">
        <f t="shared" si="92"/>
        <v>0</v>
      </c>
      <c r="CU45" s="10">
        <f t="shared" si="93"/>
        <v>0</v>
      </c>
      <c r="CV45" s="50">
        <f t="shared" si="94"/>
        <v>0</v>
      </c>
      <c r="CW45" s="49"/>
      <c r="CY45" s="10">
        <f t="shared" si="95"/>
        <v>0</v>
      </c>
      <c r="DA45" s="10">
        <f t="shared" si="96"/>
        <v>0</v>
      </c>
      <c r="DC45" s="10">
        <f t="shared" si="97"/>
        <v>0</v>
      </c>
      <c r="DD45" s="50">
        <f t="shared" si="98"/>
        <v>0</v>
      </c>
      <c r="DE45" s="49"/>
      <c r="DG45" s="10">
        <f t="shared" si="99"/>
        <v>0</v>
      </c>
      <c r="DI45" s="10">
        <f t="shared" si="100"/>
        <v>0</v>
      </c>
      <c r="DK45" s="10">
        <f t="shared" si="101"/>
        <v>0</v>
      </c>
      <c r="DL45" s="50">
        <f t="shared" si="102"/>
        <v>0</v>
      </c>
      <c r="DM45" s="49"/>
      <c r="DO45" s="10">
        <f t="shared" si="103"/>
        <v>0</v>
      </c>
      <c r="DQ45" s="10">
        <f t="shared" si="104"/>
        <v>0</v>
      </c>
      <c r="DS45" s="10">
        <f t="shared" si="105"/>
        <v>0</v>
      </c>
      <c r="DT45" s="50">
        <f t="shared" si="106"/>
        <v>0</v>
      </c>
    </row>
    <row r="46" spans="2:124" x14ac:dyDescent="0.25">
      <c r="B46" s="40" t="s">
        <v>45</v>
      </c>
      <c r="C46" s="40" t="s">
        <v>57</v>
      </c>
      <c r="D46" s="40"/>
      <c r="E46" s="65">
        <f t="shared" ref="E46:AJ46" si="107">E37-E39+E41+E43+E44-E45</f>
        <v>88.370000000001198</v>
      </c>
      <c r="F46" s="16">
        <f t="shared" si="107"/>
        <v>110.39000000000338</v>
      </c>
      <c r="G46" s="16">
        <f t="shared" si="107"/>
        <v>461.75200000000649</v>
      </c>
      <c r="H46" s="16">
        <f t="shared" si="107"/>
        <v>177.25799999999688</v>
      </c>
      <c r="I46" s="16">
        <f t="shared" si="107"/>
        <v>376.01799999999992</v>
      </c>
      <c r="J46" s="16">
        <f t="shared" si="107"/>
        <v>284.4429999999964</v>
      </c>
      <c r="K46" s="16">
        <f t="shared" si="107"/>
        <v>461.70100000000048</v>
      </c>
      <c r="L46" s="62">
        <f t="shared" si="107"/>
        <v>660.46099999998546</v>
      </c>
      <c r="M46" s="65">
        <f t="shared" si="107"/>
        <v>190.3730000000042</v>
      </c>
      <c r="N46" s="16">
        <f t="shared" si="107"/>
        <v>296.37000000000245</v>
      </c>
      <c r="O46" s="16">
        <f t="shared" si="107"/>
        <v>777.59100000000285</v>
      </c>
      <c r="P46" s="16">
        <f t="shared" si="107"/>
        <v>-9848.1700000000073</v>
      </c>
      <c r="Q46" s="16">
        <f t="shared" si="107"/>
        <v>-9361.4270000000106</v>
      </c>
      <c r="R46" s="16">
        <f t="shared" si="107"/>
        <v>711.25299999999845</v>
      </c>
      <c r="S46" s="16">
        <f t="shared" si="107"/>
        <v>-9136.9170000000122</v>
      </c>
      <c r="T46" s="62">
        <f t="shared" si="107"/>
        <v>-8650.1740000000027</v>
      </c>
      <c r="U46" s="65">
        <f t="shared" si="107"/>
        <v>369.61699999999814</v>
      </c>
      <c r="V46" s="16">
        <f t="shared" si="107"/>
        <v>390.06900000000002</v>
      </c>
      <c r="W46" s="16">
        <f t="shared" si="107"/>
        <v>1111.8240000000019</v>
      </c>
      <c r="X46" s="16">
        <f t="shared" si="107"/>
        <v>482.77299999999968</v>
      </c>
      <c r="Y46" s="16">
        <f t="shared" si="107"/>
        <v>1242.4589999999905</v>
      </c>
      <c r="Z46" s="16">
        <f t="shared" si="107"/>
        <v>502.30399999999986</v>
      </c>
      <c r="AA46" s="16">
        <f t="shared" si="107"/>
        <v>985.07699999999954</v>
      </c>
      <c r="AB46" s="62">
        <f t="shared" si="107"/>
        <v>1744.7630000000013</v>
      </c>
      <c r="AC46" s="65">
        <f t="shared" si="107"/>
        <v>314.57999999999936</v>
      </c>
      <c r="AD46" s="16">
        <f t="shared" si="107"/>
        <v>431.7769999999997</v>
      </c>
      <c r="AE46" s="16">
        <f t="shared" si="107"/>
        <v>1163.3069999999882</v>
      </c>
      <c r="AF46" s="16">
        <f t="shared" si="107"/>
        <v>426.45299999999656</v>
      </c>
      <c r="AG46" s="16">
        <f t="shared" si="107"/>
        <v>1172.8099999999813</v>
      </c>
      <c r="AH46" s="16">
        <f t="shared" si="107"/>
        <v>600.56900000000735</v>
      </c>
      <c r="AI46" s="16">
        <f t="shared" si="107"/>
        <v>1027.0220000000004</v>
      </c>
      <c r="AJ46" s="62">
        <f t="shared" si="107"/>
        <v>1773.3790000000026</v>
      </c>
      <c r="AK46" s="65">
        <f t="shared" ref="AK46:BP46" si="108">AK37-AK39+AK41+AK43+AK44-AK45</f>
        <v>675.07900000000279</v>
      </c>
      <c r="AL46" s="16">
        <f t="shared" si="108"/>
        <v>966.81500000000551</v>
      </c>
      <c r="AM46" s="16">
        <f t="shared" si="108"/>
        <v>2182.7420000000084</v>
      </c>
      <c r="AN46" s="16">
        <f t="shared" si="108"/>
        <v>909.89999999999895</v>
      </c>
      <c r="AO46" s="16">
        <f t="shared" si="108"/>
        <v>2551.7940000000222</v>
      </c>
      <c r="AP46" s="16">
        <f t="shared" si="108"/>
        <v>701.01900000000694</v>
      </c>
      <c r="AQ46" s="16">
        <f t="shared" si="108"/>
        <v>1610.9189999999987</v>
      </c>
      <c r="AR46" s="62">
        <f t="shared" si="108"/>
        <v>3252.8130000000219</v>
      </c>
      <c r="AS46" s="65">
        <f t="shared" si="108"/>
        <v>895.98499999999899</v>
      </c>
      <c r="AT46" s="16">
        <f t="shared" si="108"/>
        <v>1479.9200000000021</v>
      </c>
      <c r="AU46" s="16">
        <f t="shared" si="108"/>
        <v>2375.9050000000093</v>
      </c>
      <c r="AV46" s="16">
        <f t="shared" si="108"/>
        <v>1086.0830000000008</v>
      </c>
      <c r="AW46" s="16">
        <f t="shared" si="108"/>
        <v>3461.9880000000021</v>
      </c>
      <c r="AX46" s="16">
        <f t="shared" si="108"/>
        <v>1409.7603659999991</v>
      </c>
      <c r="AY46" s="16">
        <f t="shared" si="108"/>
        <v>2495.8433660000073</v>
      </c>
      <c r="AZ46" s="16">
        <f t="shared" si="108"/>
        <v>4871.7483660000298</v>
      </c>
      <c r="BA46" s="65">
        <f t="shared" si="108"/>
        <v>1480.2483842999945</v>
      </c>
      <c r="BB46" s="16">
        <f t="shared" si="108"/>
        <v>1554.2608035149976</v>
      </c>
      <c r="BC46" s="16">
        <f t="shared" si="108"/>
        <v>3034.509187815007</v>
      </c>
      <c r="BD46" s="16">
        <f t="shared" si="108"/>
        <v>1631.9738436907548</v>
      </c>
      <c r="BE46" s="16">
        <f t="shared" si="108"/>
        <v>4666.4830315057179</v>
      </c>
      <c r="BF46" s="16">
        <f t="shared" si="108"/>
        <v>1713.5725358752802</v>
      </c>
      <c r="BG46" s="16">
        <f t="shared" si="108"/>
        <v>3345.5463795660062</v>
      </c>
      <c r="BH46" s="62">
        <f t="shared" si="108"/>
        <v>6380.055567381014</v>
      </c>
      <c r="BI46" s="65">
        <f t="shared" si="108"/>
        <v>1799.2511626690507</v>
      </c>
      <c r="BJ46" s="16">
        <f t="shared" si="108"/>
        <v>1889.2137208024967</v>
      </c>
      <c r="BK46" s="16">
        <f t="shared" si="108"/>
        <v>3688.4648834715326</v>
      </c>
      <c r="BL46" s="16">
        <f t="shared" si="108"/>
        <v>1983.6744068426231</v>
      </c>
      <c r="BM46" s="16">
        <f t="shared" si="108"/>
        <v>5672.1392903141714</v>
      </c>
      <c r="BN46" s="16">
        <f t="shared" si="108"/>
        <v>2082.8581271847634</v>
      </c>
      <c r="BO46" s="16">
        <f t="shared" si="108"/>
        <v>4066.5325340273866</v>
      </c>
      <c r="BP46" s="62">
        <f t="shared" si="108"/>
        <v>7754.9974174988902</v>
      </c>
      <c r="BQ46" s="65">
        <f t="shared" ref="BQ46:CV46" si="109">BQ37-BQ39+BQ41+BQ43+BQ44-BQ45</f>
        <v>2187.0010335439952</v>
      </c>
      <c r="BR46" s="16">
        <f t="shared" si="109"/>
        <v>2296.3510852212075</v>
      </c>
      <c r="BS46" s="16">
        <f t="shared" si="109"/>
        <v>4483.3521187652022</v>
      </c>
      <c r="BT46" s="16">
        <f t="shared" si="109"/>
        <v>2411.1686394822609</v>
      </c>
      <c r="BU46" s="16">
        <f t="shared" si="109"/>
        <v>6894.5207582474059</v>
      </c>
      <c r="BV46" s="16">
        <f t="shared" si="109"/>
        <v>2531.727071456371</v>
      </c>
      <c r="BW46" s="16">
        <f t="shared" si="109"/>
        <v>4942.8957109386602</v>
      </c>
      <c r="BX46" s="62">
        <f t="shared" si="109"/>
        <v>9426.2478297038069</v>
      </c>
      <c r="BY46" s="65">
        <f t="shared" si="109"/>
        <v>2658.3134250291964</v>
      </c>
      <c r="BZ46" s="16">
        <f t="shared" si="109"/>
        <v>2791.2290962806492</v>
      </c>
      <c r="CA46" s="16">
        <f t="shared" si="109"/>
        <v>5449.5425213098315</v>
      </c>
      <c r="CB46" s="16">
        <f t="shared" si="109"/>
        <v>2930.7905510946853</v>
      </c>
      <c r="CC46" s="16">
        <f t="shared" si="109"/>
        <v>8380.3330724045154</v>
      </c>
      <c r="CD46" s="16">
        <f t="shared" si="109"/>
        <v>3077.3300786493987</v>
      </c>
      <c r="CE46" s="16">
        <f t="shared" si="109"/>
        <v>6008.120629744084</v>
      </c>
      <c r="CF46" s="62">
        <f t="shared" si="109"/>
        <v>11457.663151053974</v>
      </c>
      <c r="CG46" s="65">
        <f t="shared" si="109"/>
        <v>3231.1965825818893</v>
      </c>
      <c r="CH46" s="16">
        <f t="shared" si="109"/>
        <v>3392.756411710975</v>
      </c>
      <c r="CI46" s="16">
        <f t="shared" si="109"/>
        <v>6623.9529942928639</v>
      </c>
      <c r="CJ46" s="16">
        <f t="shared" si="109"/>
        <v>3562.3942322965377</v>
      </c>
      <c r="CK46" s="16">
        <f t="shared" si="109"/>
        <v>10186.347226589402</v>
      </c>
      <c r="CL46" s="16">
        <f t="shared" si="109"/>
        <v>3740.513943911385</v>
      </c>
      <c r="CM46" s="16">
        <f t="shared" si="109"/>
        <v>7302.908176207924</v>
      </c>
      <c r="CN46" s="62">
        <f t="shared" si="109"/>
        <v>13926.861170500904</v>
      </c>
      <c r="CO46" s="65">
        <f t="shared" si="109"/>
        <v>3927.539641106905</v>
      </c>
      <c r="CP46" s="16">
        <f t="shared" si="109"/>
        <v>4123.9166231623112</v>
      </c>
      <c r="CQ46" s="16">
        <f t="shared" si="109"/>
        <v>8051.4562642692745</v>
      </c>
      <c r="CR46" s="16">
        <f t="shared" si="109"/>
        <v>4330.1124543203832</v>
      </c>
      <c r="CS46" s="16">
        <f t="shared" si="109"/>
        <v>12381.568718589744</v>
      </c>
      <c r="CT46" s="16">
        <f t="shared" si="109"/>
        <v>4546.6180770364326</v>
      </c>
      <c r="CU46" s="16">
        <f t="shared" si="109"/>
        <v>8876.7305313568449</v>
      </c>
      <c r="CV46" s="62">
        <f t="shared" si="109"/>
        <v>16928.186795626178</v>
      </c>
      <c r="CW46" s="65">
        <f t="shared" ref="CW46:DT46" si="110">CW37-CW39+CW41+CW43+CW44-CW45</f>
        <v>4773.9489808882363</v>
      </c>
      <c r="CX46" s="16">
        <f t="shared" si="110"/>
        <v>5012.646429932629</v>
      </c>
      <c r="CY46" s="16">
        <f t="shared" si="110"/>
        <v>9786.5954108208061</v>
      </c>
      <c r="CZ46" s="16">
        <f t="shared" si="110"/>
        <v>5263.2787514292922</v>
      </c>
      <c r="DA46" s="16">
        <f t="shared" si="110"/>
        <v>15049.874162250098</v>
      </c>
      <c r="DB46" s="16">
        <f t="shared" si="110"/>
        <v>5526.4426890007298</v>
      </c>
      <c r="DC46" s="16">
        <f t="shared" si="110"/>
        <v>10789.72144042999</v>
      </c>
      <c r="DD46" s="62">
        <f t="shared" si="110"/>
        <v>20576.31685125074</v>
      </c>
      <c r="DE46" s="65">
        <f t="shared" si="110"/>
        <v>5802.7648234507669</v>
      </c>
      <c r="DF46" s="16">
        <f t="shared" si="110"/>
        <v>6092.9030646232522</v>
      </c>
      <c r="DG46" s="16">
        <f t="shared" si="110"/>
        <v>11895.667888074047</v>
      </c>
      <c r="DH46" s="16">
        <f t="shared" si="110"/>
        <v>6397.5482178544589</v>
      </c>
      <c r="DI46" s="16">
        <f t="shared" si="110"/>
        <v>18293.216105928506</v>
      </c>
      <c r="DJ46" s="16">
        <f t="shared" si="110"/>
        <v>6717.425628747199</v>
      </c>
      <c r="DK46" s="16">
        <f t="shared" si="110"/>
        <v>13114.973846601657</v>
      </c>
      <c r="DL46" s="62">
        <f t="shared" si="110"/>
        <v>25010.641734675708</v>
      </c>
      <c r="DM46" s="65">
        <f t="shared" si="110"/>
        <v>7053.2969101845474</v>
      </c>
      <c r="DN46" s="16">
        <f t="shared" si="110"/>
        <v>7405.9617556937728</v>
      </c>
      <c r="DO46" s="16">
        <f t="shared" si="110"/>
        <v>14459.258665878378</v>
      </c>
      <c r="DP46" s="16">
        <f t="shared" si="110"/>
        <v>7776.2598434784659</v>
      </c>
      <c r="DQ46" s="16">
        <f t="shared" si="110"/>
        <v>22235.518509356731</v>
      </c>
      <c r="DR46" s="16">
        <f t="shared" si="110"/>
        <v>8165.0728356524169</v>
      </c>
      <c r="DS46" s="16">
        <f t="shared" si="110"/>
        <v>15941.332679131057</v>
      </c>
      <c r="DT46" s="62">
        <f t="shared" si="110"/>
        <v>30400.591345009085</v>
      </c>
    </row>
    <row r="47" spans="2:124" ht="14.4" x14ac:dyDescent="0.3">
      <c r="B47" s="41" t="s">
        <v>46</v>
      </c>
      <c r="C47" s="42" t="s">
        <v>58</v>
      </c>
      <c r="D47" s="42"/>
      <c r="E47" s="69">
        <f t="shared" ref="E47:AJ47" si="111">IFERROR(E46/E13,"na")</f>
        <v>5.7288869253083454E-3</v>
      </c>
      <c r="F47" s="13">
        <f t="shared" si="111"/>
        <v>5.8627804524417652E-3</v>
      </c>
      <c r="G47" s="13">
        <f t="shared" si="111"/>
        <v>1.3480123727586387E-2</v>
      </c>
      <c r="H47" s="13">
        <f t="shared" si="111"/>
        <v>7.799374212617621E-3</v>
      </c>
      <c r="I47" s="13">
        <f t="shared" si="111"/>
        <v>6.598949592282531E-3</v>
      </c>
      <c r="J47" s="13">
        <f t="shared" si="111"/>
        <v>1.0586109372664501E-2</v>
      </c>
      <c r="K47" s="13">
        <f t="shared" si="111"/>
        <v>9.3091140162169066E-3</v>
      </c>
      <c r="L47" s="64">
        <f t="shared" si="111"/>
        <v>7.8766073357140597E-3</v>
      </c>
      <c r="M47" s="69">
        <f t="shared" si="111"/>
        <v>8.2007447969902527E-3</v>
      </c>
      <c r="N47" s="13">
        <f t="shared" si="111"/>
        <v>1.1000948204008161E-2</v>
      </c>
      <c r="O47" s="13">
        <f t="shared" si="111"/>
        <v>1.5503907963143394E-2</v>
      </c>
      <c r="P47" s="13">
        <f t="shared" si="111"/>
        <v>-0.37589337545546447</v>
      </c>
      <c r="Q47" s="13">
        <f t="shared" si="111"/>
        <v>-0.12260576858385756</v>
      </c>
      <c r="R47" s="13">
        <f t="shared" si="111"/>
        <v>2.575845239452455E-2</v>
      </c>
      <c r="S47" s="13">
        <f t="shared" si="111"/>
        <v>-0.16979398359649248</v>
      </c>
      <c r="T47" s="64">
        <f t="shared" si="111"/>
        <v>-8.3201711354561184E-2</v>
      </c>
      <c r="U47" s="69">
        <f t="shared" si="111"/>
        <v>1.2904159877980237E-2</v>
      </c>
      <c r="V47" s="13">
        <f t="shared" si="111"/>
        <v>1.4050401401189572E-2</v>
      </c>
      <c r="W47" s="13">
        <f t="shared" si="111"/>
        <v>1.9711315070024663E-2</v>
      </c>
      <c r="X47" s="13">
        <f t="shared" si="111"/>
        <v>1.7593651528987661E-2</v>
      </c>
      <c r="Y47" s="13">
        <f t="shared" si="111"/>
        <v>1.4818424891739223E-2</v>
      </c>
      <c r="Z47" s="13">
        <f t="shared" si="111"/>
        <v>1.9034019277598211E-2</v>
      </c>
      <c r="AA47" s="13">
        <f t="shared" si="111"/>
        <v>1.8299782515261376E-2</v>
      </c>
      <c r="AB47" s="64">
        <f t="shared" si="111"/>
        <v>1.582761747948502E-2</v>
      </c>
      <c r="AC47" s="69">
        <f t="shared" si="111"/>
        <v>1.27418931436439E-2</v>
      </c>
      <c r="AD47" s="13">
        <f t="shared" si="111"/>
        <v>1.048269863216802E-2</v>
      </c>
      <c r="AE47" s="13">
        <f t="shared" si="111"/>
        <v>1.7658470805363327E-2</v>
      </c>
      <c r="AF47" s="13">
        <f t="shared" si="111"/>
        <v>1.274663153688433E-2</v>
      </c>
      <c r="AG47" s="13">
        <f t="shared" si="111"/>
        <v>1.1806701818620076E-2</v>
      </c>
      <c r="AH47" s="13">
        <f t="shared" si="111"/>
        <v>1.5252146667601092E-2</v>
      </c>
      <c r="AI47" s="13">
        <f t="shared" si="111"/>
        <v>1.4101214952229078E-2</v>
      </c>
      <c r="AJ47" s="64">
        <f t="shared" si="111"/>
        <v>1.2784768703392265E-2</v>
      </c>
      <c r="AK47" s="69">
        <f t="shared" ref="AK47:BP47" si="112">IFERROR(AK46/AK13,"na")</f>
        <v>1.5735053087585757E-2</v>
      </c>
      <c r="AL47" s="13">
        <f t="shared" si="112"/>
        <v>2.0089711179142097E-2</v>
      </c>
      <c r="AM47" s="13">
        <f t="shared" si="112"/>
        <v>2.3978861744335941E-2</v>
      </c>
      <c r="AN47" s="13">
        <f t="shared" si="112"/>
        <v>1.8240992560184931E-2</v>
      </c>
      <c r="AO47" s="13">
        <f t="shared" si="112"/>
        <v>1.8109400409741381E-2</v>
      </c>
      <c r="AP47" s="13">
        <f t="shared" si="112"/>
        <v>1.2834122329744317E-2</v>
      </c>
      <c r="AQ47" s="13">
        <f t="shared" si="112"/>
        <v>1.5414953963379621E-2</v>
      </c>
      <c r="AR47" s="64">
        <f t="shared" si="112"/>
        <v>1.663575688427768E-2</v>
      </c>
      <c r="AS47" s="69">
        <f t="shared" si="112"/>
        <v>1.8194998330540318E-2</v>
      </c>
      <c r="AT47" s="13">
        <f t="shared" si="112"/>
        <v>2.2263042346309752E-2</v>
      </c>
      <c r="AU47" s="13">
        <f t="shared" si="112"/>
        <v>2.0531893930103521E-2</v>
      </c>
      <c r="AV47" s="13">
        <f t="shared" si="112"/>
        <v>1.7200493714634398E-2</v>
      </c>
      <c r="AW47" s="13">
        <f t="shared" si="112"/>
        <v>1.9355819218906802E-2</v>
      </c>
      <c r="AX47" s="13">
        <f t="shared" si="112"/>
        <v>2.12634580410027E-2</v>
      </c>
      <c r="AY47" s="13">
        <f t="shared" si="112"/>
        <v>1.9281524223262122E-2</v>
      </c>
      <c r="AZ47" s="13">
        <f t="shared" si="112"/>
        <v>1.98717102189656E-2</v>
      </c>
      <c r="BA47" s="69">
        <f t="shared" si="112"/>
        <v>2.1263458041002634E-2</v>
      </c>
      <c r="BB47" s="13">
        <f t="shared" si="112"/>
        <v>2.1263458041002679E-2</v>
      </c>
      <c r="BC47" s="13">
        <f t="shared" si="112"/>
        <v>2.1263458041002759E-2</v>
      </c>
      <c r="BD47" s="13">
        <f t="shared" si="112"/>
        <v>2.1263458041002777E-2</v>
      </c>
      <c r="BE47" s="13">
        <f t="shared" si="112"/>
        <v>2.1263458041002565E-2</v>
      </c>
      <c r="BF47" s="13">
        <f t="shared" si="112"/>
        <v>2.126345804100262E-2</v>
      </c>
      <c r="BG47" s="13">
        <f t="shared" si="112"/>
        <v>2.1263458041002516E-2</v>
      </c>
      <c r="BH47" s="64">
        <f t="shared" si="112"/>
        <v>2.1263458041002634E-2</v>
      </c>
      <c r="BI47" s="69">
        <f t="shared" si="112"/>
        <v>2.1263458041002697E-2</v>
      </c>
      <c r="BJ47" s="13">
        <f t="shared" si="112"/>
        <v>2.126345804100262E-2</v>
      </c>
      <c r="BK47" s="13">
        <f t="shared" si="112"/>
        <v>2.1263458041002572E-2</v>
      </c>
      <c r="BL47" s="13">
        <f t="shared" si="112"/>
        <v>2.1263458041002634E-2</v>
      </c>
      <c r="BM47" s="13">
        <f t="shared" si="112"/>
        <v>2.1263458041002655E-2</v>
      </c>
      <c r="BN47" s="13">
        <f t="shared" si="112"/>
        <v>2.1263458041002724E-2</v>
      </c>
      <c r="BO47" s="13">
        <f t="shared" si="112"/>
        <v>2.1263458041002683E-2</v>
      </c>
      <c r="BP47" s="64">
        <f t="shared" si="112"/>
        <v>2.1263458041002551E-2</v>
      </c>
      <c r="BQ47" s="69">
        <f t="shared" ref="BQ47:CV47" si="113">IFERROR(BQ46/BQ13,"na")</f>
        <v>2.1263458041002666E-2</v>
      </c>
      <c r="BR47" s="13">
        <f t="shared" si="113"/>
        <v>2.126345804100278E-2</v>
      </c>
      <c r="BS47" s="13">
        <f t="shared" si="113"/>
        <v>2.1263458041002721E-2</v>
      </c>
      <c r="BT47" s="13">
        <f t="shared" si="113"/>
        <v>2.1263458041002718E-2</v>
      </c>
      <c r="BU47" s="13">
        <f t="shared" si="113"/>
        <v>2.1263458041002548E-2</v>
      </c>
      <c r="BV47" s="13">
        <f t="shared" si="113"/>
        <v>2.1263458041002693E-2</v>
      </c>
      <c r="BW47" s="13">
        <f t="shared" si="113"/>
        <v>2.1263458041002825E-2</v>
      </c>
      <c r="BX47" s="64">
        <f t="shared" si="113"/>
        <v>2.1263458041002652E-2</v>
      </c>
      <c r="BY47" s="69">
        <f t="shared" si="113"/>
        <v>2.1263458041002749E-2</v>
      </c>
      <c r="BZ47" s="13">
        <f t="shared" si="113"/>
        <v>2.1263458041002697E-2</v>
      </c>
      <c r="CA47" s="13">
        <f t="shared" si="113"/>
        <v>2.1263458041002666E-2</v>
      </c>
      <c r="CB47" s="13">
        <f t="shared" si="113"/>
        <v>2.1263458041002718E-2</v>
      </c>
      <c r="CC47" s="13">
        <f t="shared" si="113"/>
        <v>2.1263458041002679E-2</v>
      </c>
      <c r="CD47" s="13">
        <f t="shared" si="113"/>
        <v>2.1263458041002572E-2</v>
      </c>
      <c r="CE47" s="13">
        <f t="shared" si="113"/>
        <v>2.1263458041002645E-2</v>
      </c>
      <c r="CF47" s="64">
        <f t="shared" si="113"/>
        <v>2.1263458041002763E-2</v>
      </c>
      <c r="CG47" s="69">
        <f t="shared" si="113"/>
        <v>2.1263458041002707E-2</v>
      </c>
      <c r="CH47" s="13">
        <f t="shared" si="113"/>
        <v>2.1263458041002652E-2</v>
      </c>
      <c r="CI47" s="13">
        <f t="shared" si="113"/>
        <v>2.1263458041002676E-2</v>
      </c>
      <c r="CJ47" s="13">
        <f t="shared" si="113"/>
        <v>2.1263458041002735E-2</v>
      </c>
      <c r="CK47" s="13">
        <f t="shared" si="113"/>
        <v>2.1263458041002697E-2</v>
      </c>
      <c r="CL47" s="13">
        <f t="shared" si="113"/>
        <v>2.1263458041002846E-2</v>
      </c>
      <c r="CM47" s="13">
        <f t="shared" si="113"/>
        <v>2.1263458041002794E-2</v>
      </c>
      <c r="CN47" s="64">
        <f t="shared" si="113"/>
        <v>2.1263458041002915E-2</v>
      </c>
      <c r="CO47" s="69">
        <f t="shared" si="113"/>
        <v>2.1263458041002579E-2</v>
      </c>
      <c r="CP47" s="13">
        <f t="shared" si="113"/>
        <v>2.1263458041002891E-2</v>
      </c>
      <c r="CQ47" s="13">
        <f t="shared" si="113"/>
        <v>2.1263458041002891E-2</v>
      </c>
      <c r="CR47" s="13">
        <f t="shared" si="113"/>
        <v>2.1263458041002679E-2</v>
      </c>
      <c r="CS47" s="13">
        <f t="shared" si="113"/>
        <v>2.1263458041002964E-2</v>
      </c>
      <c r="CT47" s="13">
        <f t="shared" si="113"/>
        <v>2.1263458041002822E-2</v>
      </c>
      <c r="CU47" s="13">
        <f t="shared" si="113"/>
        <v>2.1263458041002822E-2</v>
      </c>
      <c r="CV47" s="64">
        <f t="shared" si="113"/>
        <v>2.1263458041002929E-2</v>
      </c>
      <c r="CW47" s="69">
        <f t="shared" ref="CW47:DT47" si="114">IFERROR(CW46/CW13,"na")</f>
        <v>2.1263458041002742E-2</v>
      </c>
      <c r="CX47" s="13">
        <f t="shared" si="114"/>
        <v>2.1263458041002659E-2</v>
      </c>
      <c r="CY47" s="13">
        <f t="shared" si="114"/>
        <v>2.1263458041002572E-2</v>
      </c>
      <c r="CZ47" s="13">
        <f t="shared" si="114"/>
        <v>2.1263458041002787E-2</v>
      </c>
      <c r="DA47" s="13">
        <f t="shared" si="114"/>
        <v>2.1263458041002648E-2</v>
      </c>
      <c r="DB47" s="13">
        <f t="shared" si="114"/>
        <v>2.1263458041002683E-2</v>
      </c>
      <c r="DC47" s="13">
        <f t="shared" si="114"/>
        <v>2.1263458041002672E-2</v>
      </c>
      <c r="DD47" s="64">
        <f t="shared" si="114"/>
        <v>2.1263458041002565E-2</v>
      </c>
      <c r="DE47" s="69">
        <f t="shared" si="114"/>
        <v>2.1263458041002683E-2</v>
      </c>
      <c r="DF47" s="13">
        <f t="shared" si="114"/>
        <v>2.1263458041002499E-2</v>
      </c>
      <c r="DG47" s="13">
        <f t="shared" si="114"/>
        <v>2.1263458041002638E-2</v>
      </c>
      <c r="DH47" s="13">
        <f t="shared" si="114"/>
        <v>2.1263458041002641E-2</v>
      </c>
      <c r="DI47" s="13">
        <f t="shared" si="114"/>
        <v>2.1263458041002638E-2</v>
      </c>
      <c r="DJ47" s="13">
        <f t="shared" si="114"/>
        <v>2.1263458041002697E-2</v>
      </c>
      <c r="DK47" s="13">
        <f t="shared" si="114"/>
        <v>2.1263458041002669E-2</v>
      </c>
      <c r="DL47" s="64">
        <f t="shared" si="114"/>
        <v>2.1263458041002655E-2</v>
      </c>
      <c r="DM47" s="69">
        <f t="shared" si="114"/>
        <v>2.1263458041002662E-2</v>
      </c>
      <c r="DN47" s="13">
        <f t="shared" si="114"/>
        <v>2.1263458041002655E-2</v>
      </c>
      <c r="DO47" s="13">
        <f t="shared" si="114"/>
        <v>2.1263458041002745E-2</v>
      </c>
      <c r="DP47" s="13">
        <f t="shared" si="114"/>
        <v>2.1263458041002666E-2</v>
      </c>
      <c r="DQ47" s="13">
        <f t="shared" si="114"/>
        <v>2.1263458041002607E-2</v>
      </c>
      <c r="DR47" s="13">
        <f t="shared" si="114"/>
        <v>2.1263458041002738E-2</v>
      </c>
      <c r="DS47" s="13">
        <f t="shared" si="114"/>
        <v>2.1263458041002933E-2</v>
      </c>
      <c r="DT47" s="64">
        <f t="shared" si="114"/>
        <v>2.12634580410026E-2</v>
      </c>
    </row>
    <row r="48" spans="2:124" s="15" customFormat="1" x14ac:dyDescent="0.25">
      <c r="B48" s="15" t="s">
        <v>202</v>
      </c>
      <c r="C48" s="15" t="s">
        <v>57</v>
      </c>
      <c r="E48" s="66">
        <v>28.407</v>
      </c>
      <c r="F48" s="15">
        <v>35.220999999999997</v>
      </c>
      <c r="G48" s="15">
        <f>E48+F48</f>
        <v>63.628</v>
      </c>
      <c r="H48" s="15">
        <v>55.314999999999998</v>
      </c>
      <c r="I48" s="15">
        <f>E48+F48+H48</f>
        <v>118.943</v>
      </c>
      <c r="J48" s="15">
        <v>94.635999999999996</v>
      </c>
      <c r="K48" s="15">
        <f>H48+J48</f>
        <v>149.95099999999999</v>
      </c>
      <c r="L48" s="58">
        <f>E48+F48+H48+J48</f>
        <v>213.57900000000001</v>
      </c>
      <c r="M48" s="66">
        <v>49.235999999999997</v>
      </c>
      <c r="N48" s="15">
        <v>78.176000000000002</v>
      </c>
      <c r="O48" s="15">
        <f>M48+N48</f>
        <v>127.41200000000001</v>
      </c>
      <c r="P48" s="15">
        <v>70.733599999999996</v>
      </c>
      <c r="Q48" s="15">
        <f>M48+N48+P48</f>
        <v>198.1456</v>
      </c>
      <c r="R48" s="15">
        <v>132.60900000000001</v>
      </c>
      <c r="S48" s="15">
        <f>P48+R48</f>
        <v>203.3426</v>
      </c>
      <c r="T48" s="58">
        <f>M48+N48+P48+R48</f>
        <v>330.75459999999998</v>
      </c>
      <c r="U48" s="66">
        <v>89.531000000000006</v>
      </c>
      <c r="V48" s="15">
        <v>95.260999999999996</v>
      </c>
      <c r="W48" s="15">
        <f>U48+V48</f>
        <v>184.792</v>
      </c>
      <c r="X48" s="15">
        <v>114.467</v>
      </c>
      <c r="Y48" s="15">
        <f>U48+V48+X48</f>
        <v>299.25900000000001</v>
      </c>
      <c r="Z48" s="15">
        <v>124.03400000000001</v>
      </c>
      <c r="AA48" s="15">
        <f>X48+Z48</f>
        <v>238.501</v>
      </c>
      <c r="AB48" s="58">
        <f>U48+V48+X48+Z48</f>
        <v>423.29300000000001</v>
      </c>
      <c r="AC48" s="66">
        <v>74.103999999999999</v>
      </c>
      <c r="AD48" s="15">
        <v>93.834999999999994</v>
      </c>
      <c r="AE48" s="15">
        <f>AE50+AE54</f>
        <v>0</v>
      </c>
      <c r="AF48" s="15">
        <v>89.66</v>
      </c>
      <c r="AG48" s="15">
        <f>AG50+AG54</f>
        <v>0</v>
      </c>
      <c r="AH48" s="15">
        <v>158.23599999999999</v>
      </c>
      <c r="AI48" s="15">
        <f t="shared" ref="AI48:AJ48" si="115">AI50+AI52+AI54</f>
        <v>0</v>
      </c>
      <c r="AJ48" s="58">
        <f t="shared" si="115"/>
        <v>0</v>
      </c>
      <c r="AK48" s="66">
        <v>146.24</v>
      </c>
      <c r="AL48" s="15">
        <v>252.02699999999999</v>
      </c>
      <c r="AM48" s="15">
        <f>AM50+AM54</f>
        <v>0</v>
      </c>
      <c r="AN48" s="15">
        <v>184.62200000000001</v>
      </c>
      <c r="AO48" s="15">
        <f>AO50+AO54</f>
        <v>0</v>
      </c>
      <c r="AP48" s="15">
        <f t="shared" ref="AP48:AR48" si="116">AP50+AP52+AP54</f>
        <v>213.34299999999999</v>
      </c>
      <c r="AQ48" s="15">
        <f t="shared" si="116"/>
        <v>195.36099999999999</v>
      </c>
      <c r="AR48" s="58">
        <f t="shared" si="116"/>
        <v>195.36099999999999</v>
      </c>
      <c r="AS48" s="66">
        <f>AS50+AS52+AS54</f>
        <v>178.32999999999998</v>
      </c>
      <c r="AT48" s="15">
        <f>AT50+AT54</f>
        <v>340.77100000000002</v>
      </c>
      <c r="AU48" s="15">
        <f>AU50+AU54</f>
        <v>501.13799999999998</v>
      </c>
      <c r="AV48" s="15">
        <f>AV50+AV54</f>
        <v>284.70600000000002</v>
      </c>
      <c r="AW48" s="15">
        <f>AW50+AW52+AW54</f>
        <v>857.96499999999992</v>
      </c>
      <c r="AX48" s="15">
        <f>AX50+AX52</f>
        <v>183.26884757999991</v>
      </c>
      <c r="AY48" s="15">
        <f t="shared" ref="AY48:AZ48" si="117">AY50+AY52+AY54</f>
        <v>608.95088417999989</v>
      </c>
      <c r="AZ48" s="15">
        <f t="shared" si="117"/>
        <v>1110.0888841799997</v>
      </c>
      <c r="BA48" s="66">
        <f>BA50+BA52</f>
        <v>192.43228995899929</v>
      </c>
      <c r="BB48" s="15">
        <f>BB50+BB52</f>
        <v>202.05390445694968</v>
      </c>
      <c r="BC48" s="15">
        <f>BC50+BC54</f>
        <v>697.93711319744818</v>
      </c>
      <c r="BD48" s="15">
        <f>BD50+BD52</f>
        <v>212.15659967979815</v>
      </c>
      <c r="BE48" s="15">
        <f>BE50+BE52+BE54</f>
        <v>606.64279409574715</v>
      </c>
      <c r="BF48" s="15">
        <f>BF50+BF52</f>
        <v>222.76442966378647</v>
      </c>
      <c r="BG48" s="15">
        <f t="shared" ref="BG48:BH48" si="118">BG50+BG52+BG54</f>
        <v>434.92102934358468</v>
      </c>
      <c r="BH48" s="58">
        <f t="shared" si="118"/>
        <v>829.40722375953374</v>
      </c>
      <c r="BI48" s="66">
        <f>BI50+BI52</f>
        <v>233.90265114697661</v>
      </c>
      <c r="BJ48" s="15">
        <f>BJ50+BJ52</f>
        <v>245.59778370432457</v>
      </c>
      <c r="BK48" s="15">
        <f>BK50+BK54</f>
        <v>848.3469231984559</v>
      </c>
      <c r="BL48" s="15">
        <f>BL50+BL52</f>
        <v>257.87767288954103</v>
      </c>
      <c r="BM48" s="15">
        <f>BM50+BM52+BM54</f>
        <v>737.3781077408421</v>
      </c>
      <c r="BN48" s="15">
        <f>BN50+BN52</f>
        <v>270.77155653401928</v>
      </c>
      <c r="BO48" s="15">
        <f t="shared" ref="BO48:BP48" si="119">BO50+BO52+BO54</f>
        <v>528.64922942356031</v>
      </c>
      <c r="BP48" s="58">
        <f t="shared" si="119"/>
        <v>1008.1496642748614</v>
      </c>
      <c r="BQ48" s="66">
        <f>BQ50+BQ52</f>
        <v>284.31013436071942</v>
      </c>
      <c r="BR48" s="15">
        <f>BR50+BR52</f>
        <v>298.52564107875708</v>
      </c>
      <c r="BS48" s="15">
        <f>BS50+BS54</f>
        <v>1031.1709873159966</v>
      </c>
      <c r="BT48" s="15">
        <f>BT50+BT52</f>
        <v>313.45192313269399</v>
      </c>
      <c r="BU48" s="15">
        <f>BU50+BU52+BU54</f>
        <v>896.28769857217048</v>
      </c>
      <c r="BV48" s="15">
        <f>BV50+BV52</f>
        <v>329.1245192893283</v>
      </c>
      <c r="BW48" s="15">
        <f t="shared" ref="BW48:BX48" si="120">BW50+BW52+BW54</f>
        <v>642.5764424220223</v>
      </c>
      <c r="BX48" s="58">
        <f t="shared" si="120"/>
        <v>1225.4122178614989</v>
      </c>
      <c r="BY48" s="66">
        <f>BY50+BY52</f>
        <v>345.58074525379556</v>
      </c>
      <c r="BZ48" s="15">
        <f>BZ50+BZ52</f>
        <v>362.85978251648442</v>
      </c>
      <c r="CA48" s="15">
        <f>CA50+CA54</f>
        <v>1253.3947799012644</v>
      </c>
      <c r="CB48" s="15">
        <f>CB50+CB52</f>
        <v>381.00277164230909</v>
      </c>
      <c r="CC48" s="15">
        <f>CC50+CC52+CC54</f>
        <v>1089.4432994125889</v>
      </c>
      <c r="CD48" s="15">
        <f>CD50+CD52</f>
        <v>400.05291022442185</v>
      </c>
      <c r="CE48" s="15">
        <f t="shared" ref="CE48:CF48" si="121">CE50+CE52+CE54</f>
        <v>781.05568186673099</v>
      </c>
      <c r="CF48" s="58">
        <f t="shared" si="121"/>
        <v>1489.4962096370109</v>
      </c>
      <c r="CG48" s="66">
        <f>CG50+CG52</f>
        <v>420.05555573564556</v>
      </c>
      <c r="CH48" s="15">
        <f>CH50+CH52</f>
        <v>441.05833352242678</v>
      </c>
      <c r="CI48" s="15">
        <f>CI50+CI54</f>
        <v>1523.5091886873588</v>
      </c>
      <c r="CJ48" s="15">
        <f>CJ50+CJ52</f>
        <v>463.1112501985499</v>
      </c>
      <c r="CK48" s="15">
        <f>CK50+CK52+CK54</f>
        <v>1324.2251394566222</v>
      </c>
      <c r="CL48" s="15">
        <f>CL50+CL52</f>
        <v>486.26681270848007</v>
      </c>
      <c r="CM48" s="15">
        <f t="shared" ref="CM48:CN48" si="122">CM50+CM52+CM54</f>
        <v>949.37806290702997</v>
      </c>
      <c r="CN48" s="58">
        <f t="shared" si="122"/>
        <v>1810.4919521651022</v>
      </c>
      <c r="CO48" s="66">
        <f>CO50+CO52</f>
        <v>510.58015334389768</v>
      </c>
      <c r="CP48" s="15">
        <f>CP50+CP52</f>
        <v>536.10916101110047</v>
      </c>
      <c r="CQ48" s="15">
        <f>CQ50+CQ54</f>
        <v>1851.8349407819198</v>
      </c>
      <c r="CR48" s="15">
        <f>CR50+CR52</f>
        <v>562.91461906164989</v>
      </c>
      <c r="CS48" s="15">
        <f>CS50+CS52+CS54</f>
        <v>1609.6039334166483</v>
      </c>
      <c r="CT48" s="15">
        <f>CT50+CT52</f>
        <v>591.06035001473629</v>
      </c>
      <c r="CU48" s="15">
        <f t="shared" ref="CU48:CV48" si="123">CU50+CU52+CU54</f>
        <v>1153.9749690763861</v>
      </c>
      <c r="CV48" s="58">
        <f t="shared" si="123"/>
        <v>2200.6642834313843</v>
      </c>
      <c r="CW48" s="66">
        <f>CW50+CW52</f>
        <v>620.61336751547071</v>
      </c>
      <c r="CX48" s="15">
        <f>CX50+CX52</f>
        <v>651.64403589124186</v>
      </c>
      <c r="CY48" s="15">
        <f>CY50+CY54</f>
        <v>2250.9169444887993</v>
      </c>
      <c r="CZ48" s="15">
        <f>CZ50+CZ52</f>
        <v>684.22623768580809</v>
      </c>
      <c r="DA48" s="15">
        <f>DA50+DA52+DA54</f>
        <v>1956.4836410925209</v>
      </c>
      <c r="DB48" s="15">
        <f>DB50+DB52</f>
        <v>718.43754957009492</v>
      </c>
      <c r="DC48" s="15">
        <f t="shared" ref="DC48:DD48" si="124">DC50+DC52+DC54</f>
        <v>1402.6637872559031</v>
      </c>
      <c r="DD48" s="58">
        <f t="shared" si="124"/>
        <v>2674.921190662616</v>
      </c>
      <c r="DE48" s="66">
        <f>DE50+DE52</f>
        <v>754.35942704859974</v>
      </c>
      <c r="DF48" s="15">
        <f>DF50+DF52</f>
        <v>792.07739840102283</v>
      </c>
      <c r="DG48" s="15">
        <f>DG50+DG54</f>
        <v>2736.0036142570243</v>
      </c>
      <c r="DH48" s="15">
        <f>DH50+DH52</f>
        <v>831.68126832107964</v>
      </c>
      <c r="DI48" s="15">
        <f>DI50+DI52+DI54</f>
        <v>2378.1180937707022</v>
      </c>
      <c r="DJ48" s="15">
        <f>DJ50+DJ52</f>
        <v>873.26533173713585</v>
      </c>
      <c r="DK48" s="15">
        <f t="shared" ref="DK48:DL48" si="125">DK50+DK52+DK54</f>
        <v>1704.9466000582152</v>
      </c>
      <c r="DL48" s="58">
        <f t="shared" si="125"/>
        <v>3251.3834255078377</v>
      </c>
      <c r="DM48" s="66">
        <f>DM50+DM52</f>
        <v>916.9285983239912</v>
      </c>
      <c r="DN48" s="15">
        <f>DN50+DN52</f>
        <v>962.77502824019041</v>
      </c>
      <c r="DO48" s="15">
        <f>DO50+DO54</f>
        <v>3325.6294931520138</v>
      </c>
      <c r="DP48" s="15">
        <f>DP50+DP52</f>
        <v>1010.9137796522006</v>
      </c>
      <c r="DQ48" s="15">
        <f>DQ50+DQ52+DQ54</f>
        <v>2890.6174062163818</v>
      </c>
      <c r="DR48" s="15">
        <f>DR50+DR52</f>
        <v>1061.4594686348141</v>
      </c>
      <c r="DS48" s="15">
        <f t="shared" ref="DS48:DT48" si="126">DS50+DS52+DS54</f>
        <v>2072.3732482870146</v>
      </c>
      <c r="DT48" s="58">
        <f t="shared" si="126"/>
        <v>3952.0768748511955</v>
      </c>
    </row>
    <row r="49" spans="2:124" s="18" customFormat="1" ht="14.4" x14ac:dyDescent="0.3">
      <c r="B49" s="6" t="s">
        <v>48</v>
      </c>
      <c r="C49" s="12" t="s">
        <v>58</v>
      </c>
      <c r="D49" s="12"/>
      <c r="E49" s="67">
        <f t="shared" ref="E49:AJ49" si="127">IFERROR(E48/E46,"na")</f>
        <v>0.32145524499264022</v>
      </c>
      <c r="F49" s="12">
        <f t="shared" si="127"/>
        <v>0.31905969743635221</v>
      </c>
      <c r="G49" s="12">
        <f t="shared" si="127"/>
        <v>0.13779691262842197</v>
      </c>
      <c r="H49" s="12">
        <f t="shared" si="127"/>
        <v>0.31205925825633241</v>
      </c>
      <c r="I49" s="12">
        <f t="shared" si="127"/>
        <v>0.31632262285316137</v>
      </c>
      <c r="J49" s="12">
        <f t="shared" si="127"/>
        <v>0.33270637702457501</v>
      </c>
      <c r="K49" s="12">
        <f t="shared" si="127"/>
        <v>0.32477945683461773</v>
      </c>
      <c r="L49" s="63">
        <f t="shared" si="127"/>
        <v>0.32337867035298784</v>
      </c>
      <c r="M49" s="67">
        <f t="shared" si="127"/>
        <v>0.25862911232159452</v>
      </c>
      <c r="N49" s="12">
        <f t="shared" si="127"/>
        <v>0.26377838512669755</v>
      </c>
      <c r="O49" s="12">
        <f t="shared" si="127"/>
        <v>0.16385477712576346</v>
      </c>
      <c r="P49" s="12">
        <f t="shared" si="127"/>
        <v>-7.1824105392169248E-3</v>
      </c>
      <c r="Q49" s="12">
        <f t="shared" si="127"/>
        <v>-2.1166174772286297E-2</v>
      </c>
      <c r="R49" s="12">
        <f t="shared" si="127"/>
        <v>0.18644420480476045</v>
      </c>
      <c r="S49" s="12">
        <f t="shared" si="127"/>
        <v>-2.2255056054465608E-2</v>
      </c>
      <c r="T49" s="63">
        <f t="shared" si="127"/>
        <v>-3.8236756855989242E-2</v>
      </c>
      <c r="U49" s="67">
        <f t="shared" si="127"/>
        <v>0.24222641274616821</v>
      </c>
      <c r="V49" s="12">
        <f t="shared" si="127"/>
        <v>0.2442157669540517</v>
      </c>
      <c r="W49" s="12">
        <f t="shared" si="127"/>
        <v>0.16620616212637943</v>
      </c>
      <c r="X49" s="12">
        <f t="shared" si="127"/>
        <v>0.23710315199897275</v>
      </c>
      <c r="Y49" s="12">
        <f t="shared" si="127"/>
        <v>0.24086026178731235</v>
      </c>
      <c r="Z49" s="12">
        <f t="shared" si="127"/>
        <v>0.24693014588774934</v>
      </c>
      <c r="AA49" s="12">
        <f t="shared" si="127"/>
        <v>0.24211406824035087</v>
      </c>
      <c r="AB49" s="63">
        <f t="shared" si="127"/>
        <v>0.24260773526261142</v>
      </c>
      <c r="AC49" s="67">
        <f t="shared" si="127"/>
        <v>0.23556488015767102</v>
      </c>
      <c r="AD49" s="12">
        <f t="shared" si="127"/>
        <v>0.21732283099840904</v>
      </c>
      <c r="AE49" s="12">
        <f t="shared" si="127"/>
        <v>0</v>
      </c>
      <c r="AF49" s="12">
        <f t="shared" si="127"/>
        <v>0.21024591221072597</v>
      </c>
      <c r="AG49" s="12">
        <f t="shared" si="127"/>
        <v>0</v>
      </c>
      <c r="AH49" s="12">
        <f t="shared" si="127"/>
        <v>0.26347680283197777</v>
      </c>
      <c r="AI49" s="12">
        <f t="shared" si="127"/>
        <v>0</v>
      </c>
      <c r="AJ49" s="63">
        <f t="shared" si="127"/>
        <v>0</v>
      </c>
      <c r="AK49" s="67">
        <f t="shared" ref="AK49:BP49" si="128">IFERROR(AK48/AK46,"na")</f>
        <v>0.2166264985283195</v>
      </c>
      <c r="AL49" s="12">
        <f t="shared" si="128"/>
        <v>0.26067758568081645</v>
      </c>
      <c r="AM49" s="12">
        <f t="shared" si="128"/>
        <v>0</v>
      </c>
      <c r="AN49" s="12">
        <f t="shared" si="128"/>
        <v>0.20290361578195432</v>
      </c>
      <c r="AO49" s="12">
        <f t="shared" si="128"/>
        <v>0</v>
      </c>
      <c r="AP49" s="12">
        <f t="shared" si="128"/>
        <v>0.30433269283713832</v>
      </c>
      <c r="AQ49" s="12">
        <f t="shared" si="128"/>
        <v>0.1212730124854199</v>
      </c>
      <c r="AR49" s="63">
        <f t="shared" si="128"/>
        <v>6.0059093467715076E-2</v>
      </c>
      <c r="AS49" s="67">
        <f t="shared" si="128"/>
        <v>0.19903234987192886</v>
      </c>
      <c r="AT49" s="12">
        <f t="shared" si="128"/>
        <v>0.23026312233093649</v>
      </c>
      <c r="AU49" s="12">
        <f t="shared" si="128"/>
        <v>0.210925100119743</v>
      </c>
      <c r="AV49" s="12">
        <f t="shared" si="128"/>
        <v>0.2621401863393496</v>
      </c>
      <c r="AW49" s="12">
        <f t="shared" si="128"/>
        <v>0.24782437143051894</v>
      </c>
      <c r="AX49" s="12">
        <f t="shared" si="128"/>
        <v>0.13000000000000003</v>
      </c>
      <c r="AY49" s="12">
        <f t="shared" si="128"/>
        <v>0.24398601790301536</v>
      </c>
      <c r="AZ49" s="12">
        <f t="shared" si="128"/>
        <v>0.22786252506950455</v>
      </c>
      <c r="BA49" s="67">
        <f t="shared" si="128"/>
        <v>0.13</v>
      </c>
      <c r="BB49" s="12">
        <f t="shared" si="128"/>
        <v>0.13</v>
      </c>
      <c r="BC49" s="12">
        <f t="shared" si="128"/>
        <v>0.22999999999999887</v>
      </c>
      <c r="BD49" s="12">
        <f t="shared" si="128"/>
        <v>0.13</v>
      </c>
      <c r="BE49" s="12">
        <f t="shared" si="128"/>
        <v>0.13000000000000081</v>
      </c>
      <c r="BF49" s="12">
        <f t="shared" si="128"/>
        <v>0.13000000000000003</v>
      </c>
      <c r="BG49" s="12">
        <f t="shared" si="128"/>
        <v>0.13000000000000117</v>
      </c>
      <c r="BH49" s="63">
        <f t="shared" si="128"/>
        <v>0.13000000000000031</v>
      </c>
      <c r="BI49" s="67">
        <f t="shared" si="128"/>
        <v>0.13</v>
      </c>
      <c r="BJ49" s="12">
        <f t="shared" si="128"/>
        <v>0.13</v>
      </c>
      <c r="BK49" s="12">
        <f t="shared" si="128"/>
        <v>0.23000000000000093</v>
      </c>
      <c r="BL49" s="12">
        <f t="shared" si="128"/>
        <v>0.13</v>
      </c>
      <c r="BM49" s="12">
        <f t="shared" si="128"/>
        <v>0.12999999999999998</v>
      </c>
      <c r="BN49" s="12">
        <f t="shared" si="128"/>
        <v>0.13000000000000003</v>
      </c>
      <c r="BO49" s="12">
        <f t="shared" si="128"/>
        <v>0.13</v>
      </c>
      <c r="BP49" s="63">
        <f t="shared" si="128"/>
        <v>0.13000000000000073</v>
      </c>
      <c r="BQ49" s="67">
        <f t="shared" ref="BQ49:CV49" si="129">IFERROR(BQ48/BQ46,"na")</f>
        <v>0.13000000000000003</v>
      </c>
      <c r="BR49" s="12">
        <f t="shared" si="129"/>
        <v>0.13000000000000003</v>
      </c>
      <c r="BS49" s="12">
        <f t="shared" si="129"/>
        <v>0.23000000000000004</v>
      </c>
      <c r="BT49" s="12">
        <f t="shared" si="129"/>
        <v>0.13000000000000003</v>
      </c>
      <c r="BU49" s="12">
        <f t="shared" si="129"/>
        <v>0.13000000000000111</v>
      </c>
      <c r="BV49" s="12">
        <f t="shared" si="129"/>
        <v>0.13000000000000003</v>
      </c>
      <c r="BW49" s="12">
        <f t="shared" si="129"/>
        <v>0.12999999999999928</v>
      </c>
      <c r="BX49" s="63">
        <f t="shared" si="129"/>
        <v>0.13000000000000042</v>
      </c>
      <c r="BY49" s="67">
        <f t="shared" si="129"/>
        <v>0.13</v>
      </c>
      <c r="BZ49" s="12">
        <f t="shared" si="129"/>
        <v>0.13</v>
      </c>
      <c r="CA49" s="12">
        <f t="shared" si="129"/>
        <v>0.23000000000000059</v>
      </c>
      <c r="CB49" s="12">
        <f t="shared" si="129"/>
        <v>0.13</v>
      </c>
      <c r="CC49" s="12">
        <f t="shared" si="129"/>
        <v>0.13000000000000023</v>
      </c>
      <c r="CD49" s="12">
        <f t="shared" si="129"/>
        <v>0.13</v>
      </c>
      <c r="CE49" s="12">
        <f t="shared" si="129"/>
        <v>0.13</v>
      </c>
      <c r="CF49" s="63">
        <f t="shared" si="129"/>
        <v>0.1299999999999995</v>
      </c>
      <c r="CG49" s="67">
        <f t="shared" si="129"/>
        <v>0.12999999999999998</v>
      </c>
      <c r="CH49" s="12">
        <f t="shared" si="129"/>
        <v>0.13</v>
      </c>
      <c r="CI49" s="12">
        <f t="shared" si="129"/>
        <v>0.23</v>
      </c>
      <c r="CJ49" s="12">
        <f t="shared" si="129"/>
        <v>0.13</v>
      </c>
      <c r="CK49" s="12">
        <f t="shared" si="129"/>
        <v>0.13</v>
      </c>
      <c r="CL49" s="12">
        <f t="shared" si="129"/>
        <v>0.13</v>
      </c>
      <c r="CM49" s="12">
        <f t="shared" si="129"/>
        <v>0.12999999999999998</v>
      </c>
      <c r="CN49" s="63">
        <f t="shared" si="129"/>
        <v>0.12999999999999889</v>
      </c>
      <c r="CO49" s="67">
        <f t="shared" si="129"/>
        <v>0.13</v>
      </c>
      <c r="CP49" s="12">
        <f t="shared" si="129"/>
        <v>0.13</v>
      </c>
      <c r="CQ49" s="12">
        <f t="shared" si="129"/>
        <v>0.22999999999999834</v>
      </c>
      <c r="CR49" s="12">
        <f t="shared" si="129"/>
        <v>0.13</v>
      </c>
      <c r="CS49" s="12">
        <f t="shared" si="129"/>
        <v>0.12999999999999851</v>
      </c>
      <c r="CT49" s="12">
        <f t="shared" si="129"/>
        <v>0.13</v>
      </c>
      <c r="CU49" s="12">
        <f t="shared" si="129"/>
        <v>0.12999999999999956</v>
      </c>
      <c r="CV49" s="63">
        <f t="shared" si="129"/>
        <v>0.12999999999999889</v>
      </c>
      <c r="CW49" s="67">
        <f t="shared" ref="CW49:DT49" si="130">IFERROR(CW48/CW46,"na")</f>
        <v>0.13</v>
      </c>
      <c r="CX49" s="12">
        <f t="shared" si="130"/>
        <v>0.13</v>
      </c>
      <c r="CY49" s="12">
        <f t="shared" si="130"/>
        <v>0.23000000000000143</v>
      </c>
      <c r="CZ49" s="12">
        <f t="shared" si="130"/>
        <v>0.13</v>
      </c>
      <c r="DA49" s="12">
        <f t="shared" si="130"/>
        <v>0.13000000000000053</v>
      </c>
      <c r="DB49" s="12">
        <f t="shared" si="130"/>
        <v>0.13</v>
      </c>
      <c r="DC49" s="12">
        <f t="shared" si="130"/>
        <v>0.13000000000000039</v>
      </c>
      <c r="DD49" s="63">
        <f t="shared" si="130"/>
        <v>0.13000000000000098</v>
      </c>
      <c r="DE49" s="67">
        <f t="shared" si="130"/>
        <v>0.13</v>
      </c>
      <c r="DF49" s="12">
        <f t="shared" si="130"/>
        <v>0.13</v>
      </c>
      <c r="DG49" s="12">
        <f t="shared" si="130"/>
        <v>0.22999999999999945</v>
      </c>
      <c r="DH49" s="12">
        <f t="shared" si="130"/>
        <v>0.13</v>
      </c>
      <c r="DI49" s="12">
        <f t="shared" si="130"/>
        <v>0.12999999999999981</v>
      </c>
      <c r="DJ49" s="12">
        <f t="shared" si="130"/>
        <v>0.13</v>
      </c>
      <c r="DK49" s="12">
        <f t="shared" si="130"/>
        <v>0.12999999999999998</v>
      </c>
      <c r="DL49" s="63">
        <f t="shared" si="130"/>
        <v>0.12999999999999984</v>
      </c>
      <c r="DM49" s="67">
        <f t="shared" si="130"/>
        <v>0.13</v>
      </c>
      <c r="DN49" s="12">
        <f t="shared" si="130"/>
        <v>0.13</v>
      </c>
      <c r="DO49" s="12">
        <f t="shared" si="130"/>
        <v>0.22999999999999909</v>
      </c>
      <c r="DP49" s="12">
        <f t="shared" si="130"/>
        <v>0.13</v>
      </c>
      <c r="DQ49" s="12">
        <f t="shared" si="130"/>
        <v>0.13000000000000031</v>
      </c>
      <c r="DR49" s="12">
        <f t="shared" si="130"/>
        <v>0.13</v>
      </c>
      <c r="DS49" s="12">
        <f t="shared" si="130"/>
        <v>0.12999999999999856</v>
      </c>
      <c r="DT49" s="63">
        <f t="shared" si="130"/>
        <v>0.13000000000000048</v>
      </c>
    </row>
    <row r="50" spans="2:124" s="15" customFormat="1" x14ac:dyDescent="0.25">
      <c r="B50" s="80" t="s">
        <v>203</v>
      </c>
      <c r="C50" s="15" t="s">
        <v>57</v>
      </c>
      <c r="E50" s="66">
        <v>0</v>
      </c>
      <c r="F50" s="15">
        <v>0</v>
      </c>
      <c r="G50" s="15">
        <f>E50+F50</f>
        <v>0</v>
      </c>
      <c r="H50" s="15">
        <v>0</v>
      </c>
      <c r="I50" s="15">
        <f>E50+F50+H50</f>
        <v>0</v>
      </c>
      <c r="J50" s="15">
        <v>0</v>
      </c>
      <c r="K50" s="15">
        <f>H50+J50</f>
        <v>0</v>
      </c>
      <c r="L50" s="58">
        <f>E50+F50+H50+J50</f>
        <v>0</v>
      </c>
      <c r="M50" s="66">
        <v>0</v>
      </c>
      <c r="N50" s="15">
        <v>0</v>
      </c>
      <c r="O50" s="15">
        <f>M50+N50</f>
        <v>0</v>
      </c>
      <c r="P50" s="15">
        <v>0</v>
      </c>
      <c r="Q50" s="15">
        <f>M50+N50+P50</f>
        <v>0</v>
      </c>
      <c r="R50" s="15">
        <v>0</v>
      </c>
      <c r="S50" s="15">
        <f>P50+R50</f>
        <v>0</v>
      </c>
      <c r="T50" s="58">
        <f>M50+N50+P50+R50</f>
        <v>0</v>
      </c>
      <c r="U50" s="66">
        <v>0</v>
      </c>
      <c r="V50" s="15">
        <v>0</v>
      </c>
      <c r="W50" s="15">
        <f>U50+V50</f>
        <v>0</v>
      </c>
      <c r="X50" s="15">
        <v>0</v>
      </c>
      <c r="Y50" s="15">
        <f>U50+V50+X50</f>
        <v>0</v>
      </c>
      <c r="Z50" s="15">
        <v>0</v>
      </c>
      <c r="AA50" s="15">
        <f>X50+Z50</f>
        <v>0</v>
      </c>
      <c r="AB50" s="58">
        <f>U50+V50+X50+Z50</f>
        <v>0</v>
      </c>
      <c r="AC50" s="66">
        <v>0</v>
      </c>
      <c r="AD50" s="15">
        <v>0</v>
      </c>
      <c r="AE50" s="15">
        <f>AC50+AD50</f>
        <v>0</v>
      </c>
      <c r="AF50" s="15">
        <v>0</v>
      </c>
      <c r="AG50" s="15">
        <f>AC50+AD50+AF50</f>
        <v>0</v>
      </c>
      <c r="AH50" s="15">
        <v>0</v>
      </c>
      <c r="AI50" s="15">
        <f>AF50+AH50</f>
        <v>0</v>
      </c>
      <c r="AJ50" s="58">
        <f>AC50+AD50+AF50+AH50</f>
        <v>0</v>
      </c>
      <c r="AK50" s="66">
        <v>0</v>
      </c>
      <c r="AL50" s="15">
        <v>0</v>
      </c>
      <c r="AM50" s="15">
        <f>AK50+AL50</f>
        <v>0</v>
      </c>
      <c r="AN50" s="15">
        <v>0</v>
      </c>
      <c r="AO50" s="15">
        <f>AK50+AL50+AN50</f>
        <v>0</v>
      </c>
      <c r="AP50" s="15">
        <v>199.833</v>
      </c>
      <c r="AQ50" s="15">
        <f>AN50+AP50</f>
        <v>199.833</v>
      </c>
      <c r="AR50" s="58">
        <f>AK50+AL50+AN50+AP50</f>
        <v>199.833</v>
      </c>
      <c r="AS50" s="66">
        <v>165.14699999999999</v>
      </c>
      <c r="AT50" s="15">
        <v>342.971</v>
      </c>
      <c r="AU50" s="15">
        <f>AS50+AT50</f>
        <v>508.11799999999999</v>
      </c>
      <c r="AV50" s="15">
        <v>283.48099999999999</v>
      </c>
      <c r="AW50" s="15">
        <f>AS50+AT50+AV50</f>
        <v>791.59899999999993</v>
      </c>
      <c r="AX50" s="15">
        <f>IFERROR(AX46*AX51,"na")</f>
        <v>324.24488417999981</v>
      </c>
      <c r="AY50" s="15">
        <f>AV50+AX50</f>
        <v>607.72588417999987</v>
      </c>
      <c r="AZ50" s="15">
        <f>AS50+AT50+AV50+AX50</f>
        <v>1115.8438841799998</v>
      </c>
      <c r="BA50" s="66">
        <f>IFERROR(BA46*BA51,"na")</f>
        <v>340.45712838899874</v>
      </c>
      <c r="BB50" s="15">
        <f>IFERROR(BB46*BB51,"na")</f>
        <v>357.47998480844944</v>
      </c>
      <c r="BC50" s="15">
        <f>BA50+BB50</f>
        <v>697.93711319744818</v>
      </c>
      <c r="BD50" s="15">
        <f>IFERROR(BD46*BD51,"na")</f>
        <v>375.35398404887366</v>
      </c>
      <c r="BE50" s="15">
        <f>BA50+BB50+BD50</f>
        <v>1073.2910972463219</v>
      </c>
      <c r="BF50" s="15">
        <f>IFERROR(BF46*BF51,"na")</f>
        <v>394.12168325131449</v>
      </c>
      <c r="BG50" s="15">
        <f>BD50+BF50</f>
        <v>769.47566730018821</v>
      </c>
      <c r="BH50" s="58">
        <f>BA50+BB50+BD50+BF50</f>
        <v>1467.4127804976365</v>
      </c>
      <c r="BI50" s="66">
        <f>IFERROR(BI46*BI51,"na")</f>
        <v>413.8277674138817</v>
      </c>
      <c r="BJ50" s="15">
        <f>IFERROR(BJ46*BJ51,"na")</f>
        <v>434.51915578457425</v>
      </c>
      <c r="BK50" s="15">
        <f>BI50+BJ50</f>
        <v>848.3469231984559</v>
      </c>
      <c r="BL50" s="15">
        <f>IFERROR(BL46*BL51,"na")</f>
        <v>456.24511357380334</v>
      </c>
      <c r="BM50" s="15">
        <f>BI50+BJ50+BL50</f>
        <v>1304.5920367722592</v>
      </c>
      <c r="BN50" s="15">
        <f>IFERROR(BN46*BN51,"na")</f>
        <v>479.05736925249562</v>
      </c>
      <c r="BO50" s="15">
        <f>BL50+BN50</f>
        <v>935.30248282629896</v>
      </c>
      <c r="BP50" s="58">
        <f>BI50+BJ50+BL50+BN50</f>
        <v>1783.6494060247549</v>
      </c>
      <c r="BQ50" s="66">
        <f>IFERROR(BQ46*BQ51,"na")</f>
        <v>503.01023771511893</v>
      </c>
      <c r="BR50" s="15">
        <f>IFERROR(BR46*BR51,"na")</f>
        <v>528.16074960087781</v>
      </c>
      <c r="BS50" s="15">
        <f>BQ50+BR50</f>
        <v>1031.1709873159966</v>
      </c>
      <c r="BT50" s="15">
        <f>IFERROR(BT46*BT51,"na")</f>
        <v>554.56878708092006</v>
      </c>
      <c r="BU50" s="15">
        <f>BQ50+BR50+BT50</f>
        <v>1585.7397743969168</v>
      </c>
      <c r="BV50" s="15">
        <f>IFERROR(BV46*BV51,"na")</f>
        <v>582.29722643496541</v>
      </c>
      <c r="BW50" s="15">
        <f>BT50+BV50</f>
        <v>1136.8660135158855</v>
      </c>
      <c r="BX50" s="58">
        <f>BQ50+BR50+BT50+BV50</f>
        <v>2168.0370008318823</v>
      </c>
      <c r="BY50" s="66">
        <f>IFERROR(BY46*BY51,"na")</f>
        <v>611.41208775671521</v>
      </c>
      <c r="BZ50" s="15">
        <f>IFERROR(BZ46*BZ51,"na")</f>
        <v>641.98269214454933</v>
      </c>
      <c r="CA50" s="15">
        <f>BY50+BZ50</f>
        <v>1253.3947799012644</v>
      </c>
      <c r="CB50" s="15">
        <f>IFERROR(CB46*CB51,"na")</f>
        <v>674.08182675177761</v>
      </c>
      <c r="CC50" s="15">
        <f>BY50+BZ50+CB50</f>
        <v>1927.4766066530419</v>
      </c>
      <c r="CD50" s="15">
        <f>IFERROR(CD46*CD51,"na")</f>
        <v>707.78591808936176</v>
      </c>
      <c r="CE50" s="15">
        <f>CB50+CD50</f>
        <v>1381.8677448411395</v>
      </c>
      <c r="CF50" s="58">
        <f>BY50+BZ50+CB50+CD50</f>
        <v>2635.2625247424039</v>
      </c>
      <c r="CG50" s="66">
        <f>IFERROR(CG46*CG51,"na")</f>
        <v>743.17521399383452</v>
      </c>
      <c r="CH50" s="15">
        <f>IFERROR(CH46*CH51,"na")</f>
        <v>780.33397469352428</v>
      </c>
      <c r="CI50" s="15">
        <f>CG50+CH50</f>
        <v>1523.5091886873588</v>
      </c>
      <c r="CJ50" s="15">
        <f>IFERROR(CJ46*CJ51,"na")</f>
        <v>819.35067342820366</v>
      </c>
      <c r="CK50" s="15">
        <f>CG50+CH50+CJ50</f>
        <v>2342.8598621155625</v>
      </c>
      <c r="CL50" s="15">
        <f>IFERROR(CL46*CL51,"na")</f>
        <v>860.31820709961858</v>
      </c>
      <c r="CM50" s="15">
        <f>CJ50+CL50</f>
        <v>1679.6688805278222</v>
      </c>
      <c r="CN50" s="58">
        <f>CG50+CH50+CJ50+CL50</f>
        <v>3203.178069215181</v>
      </c>
      <c r="CO50" s="66">
        <f>IFERROR(CO46*CO51,"na")</f>
        <v>903.33411745458818</v>
      </c>
      <c r="CP50" s="15">
        <f>IFERROR(CP46*CP51,"na")</f>
        <v>948.50082332733166</v>
      </c>
      <c r="CQ50" s="15">
        <f>CO50+CP50</f>
        <v>1851.8349407819198</v>
      </c>
      <c r="CR50" s="15">
        <f>IFERROR(CR46*CR51,"na")</f>
        <v>995.92586449368821</v>
      </c>
      <c r="CS50" s="15">
        <f>CO50+CP50+CR50</f>
        <v>2847.7608052756082</v>
      </c>
      <c r="CT50" s="15">
        <f>IFERROR(CT46*CT51,"na")</f>
        <v>1045.7221577183795</v>
      </c>
      <c r="CU50" s="15">
        <f>CR50+CT50</f>
        <v>2041.6480222120676</v>
      </c>
      <c r="CV50" s="58">
        <f>CO50+CP50+CR50+CT50</f>
        <v>3893.4829629939877</v>
      </c>
      <c r="CW50" s="66">
        <f>IFERROR(CW46*CW51,"na")</f>
        <v>1098.0082656042944</v>
      </c>
      <c r="CX50" s="15">
        <f>IFERROR(CX46*CX51,"na")</f>
        <v>1152.9086788845048</v>
      </c>
      <c r="CY50" s="15">
        <f>CW50+CX50</f>
        <v>2250.9169444887993</v>
      </c>
      <c r="CZ50" s="15">
        <f>IFERROR(CZ46*CZ51,"na")</f>
        <v>1210.5541128287373</v>
      </c>
      <c r="DA50" s="15">
        <f>CW50+CX50+CZ50</f>
        <v>3461.4710573175366</v>
      </c>
      <c r="DB50" s="15">
        <f>IFERROR(DB46*DB51,"na")</f>
        <v>1271.0818184701679</v>
      </c>
      <c r="DC50" s="15">
        <f>CZ50+DB50</f>
        <v>2481.6359312989052</v>
      </c>
      <c r="DD50" s="58">
        <f>CW50+CX50+CZ50+DB50</f>
        <v>4732.5528757877046</v>
      </c>
      <c r="DE50" s="66">
        <f>IFERROR(DE46*DE51,"na")</f>
        <v>1334.6359093936765</v>
      </c>
      <c r="DF50" s="15">
        <f>IFERROR(DF46*DF51,"na")</f>
        <v>1401.3677048633481</v>
      </c>
      <c r="DG50" s="15">
        <f>DE50+DF50</f>
        <v>2736.0036142570243</v>
      </c>
      <c r="DH50" s="15">
        <f>IFERROR(DH46*DH51,"na")</f>
        <v>1471.4360901065256</v>
      </c>
      <c r="DI50" s="15">
        <f>DE50+DF50+DH50</f>
        <v>4207.4397043635499</v>
      </c>
      <c r="DJ50" s="15">
        <f>IFERROR(DJ46*DJ51,"na")</f>
        <v>1545.0078946118558</v>
      </c>
      <c r="DK50" s="15">
        <f>DH50+DJ50</f>
        <v>3016.4439847183812</v>
      </c>
      <c r="DL50" s="58">
        <f>DE50+DF50+DH50+DJ50</f>
        <v>5752.4475989754055</v>
      </c>
      <c r="DM50" s="66">
        <f>IFERROR(DM46*DM51,"na")</f>
        <v>1622.258289342446</v>
      </c>
      <c r="DN50" s="15">
        <f>IFERROR(DN46*DN51,"na")</f>
        <v>1703.3712038095678</v>
      </c>
      <c r="DO50" s="15">
        <f>DM50+DN50</f>
        <v>3325.6294931520138</v>
      </c>
      <c r="DP50" s="15">
        <f>IFERROR(DP46*DP51,"na")</f>
        <v>1788.5397640000472</v>
      </c>
      <c r="DQ50" s="15">
        <f>DM50+DN50+DP50</f>
        <v>5114.1692571520607</v>
      </c>
      <c r="DR50" s="15">
        <f>IFERROR(DR46*DR51,"na")</f>
        <v>1877.9667522000559</v>
      </c>
      <c r="DS50" s="15">
        <f>DP50+DR50</f>
        <v>3666.5065162001029</v>
      </c>
      <c r="DT50" s="58">
        <f>DM50+DN50+DP50+DR50</f>
        <v>6992.1360093521162</v>
      </c>
    </row>
    <row r="51" spans="2:124" s="18" customFormat="1" ht="14.4" x14ac:dyDescent="0.3">
      <c r="B51" s="6" t="s">
        <v>48</v>
      </c>
      <c r="C51" s="12" t="s">
        <v>58</v>
      </c>
      <c r="D51" s="12"/>
      <c r="E51" s="67">
        <f t="shared" ref="E51:AW51" si="131">IFERROR(E50/E46,"na")</f>
        <v>0</v>
      </c>
      <c r="F51" s="12">
        <f t="shared" si="131"/>
        <v>0</v>
      </c>
      <c r="G51" s="12">
        <f t="shared" si="131"/>
        <v>0</v>
      </c>
      <c r="H51" s="12">
        <f t="shared" si="131"/>
        <v>0</v>
      </c>
      <c r="I51" s="12">
        <f t="shared" si="131"/>
        <v>0</v>
      </c>
      <c r="J51" s="12">
        <f t="shared" si="131"/>
        <v>0</v>
      </c>
      <c r="K51" s="12">
        <f t="shared" si="131"/>
        <v>0</v>
      </c>
      <c r="L51" s="63">
        <f t="shared" si="131"/>
        <v>0</v>
      </c>
      <c r="M51" s="67">
        <f t="shared" si="131"/>
        <v>0</v>
      </c>
      <c r="N51" s="12">
        <f t="shared" si="131"/>
        <v>0</v>
      </c>
      <c r="O51" s="12">
        <f t="shared" si="131"/>
        <v>0</v>
      </c>
      <c r="P51" s="12">
        <f t="shared" si="131"/>
        <v>0</v>
      </c>
      <c r="Q51" s="12">
        <f t="shared" si="131"/>
        <v>0</v>
      </c>
      <c r="R51" s="12">
        <f t="shared" si="131"/>
        <v>0</v>
      </c>
      <c r="S51" s="12">
        <f t="shared" si="131"/>
        <v>0</v>
      </c>
      <c r="T51" s="63">
        <f t="shared" si="131"/>
        <v>0</v>
      </c>
      <c r="U51" s="67">
        <f t="shared" si="131"/>
        <v>0</v>
      </c>
      <c r="V51" s="12">
        <f t="shared" si="131"/>
        <v>0</v>
      </c>
      <c r="W51" s="12">
        <f t="shared" si="131"/>
        <v>0</v>
      </c>
      <c r="X51" s="12">
        <f t="shared" si="131"/>
        <v>0</v>
      </c>
      <c r="Y51" s="12">
        <f t="shared" si="131"/>
        <v>0</v>
      </c>
      <c r="Z51" s="12">
        <f t="shared" si="131"/>
        <v>0</v>
      </c>
      <c r="AA51" s="12">
        <f t="shared" si="131"/>
        <v>0</v>
      </c>
      <c r="AB51" s="63">
        <f t="shared" si="131"/>
        <v>0</v>
      </c>
      <c r="AC51" s="67">
        <f t="shared" si="131"/>
        <v>0</v>
      </c>
      <c r="AD51" s="12">
        <f t="shared" si="131"/>
        <v>0</v>
      </c>
      <c r="AE51" s="12">
        <f t="shared" si="131"/>
        <v>0</v>
      </c>
      <c r="AF51" s="12">
        <f t="shared" si="131"/>
        <v>0</v>
      </c>
      <c r="AG51" s="12">
        <f t="shared" si="131"/>
        <v>0</v>
      </c>
      <c r="AH51" s="12">
        <f t="shared" si="131"/>
        <v>0</v>
      </c>
      <c r="AI51" s="12">
        <f t="shared" si="131"/>
        <v>0</v>
      </c>
      <c r="AJ51" s="63">
        <f t="shared" si="131"/>
        <v>0</v>
      </c>
      <c r="AK51" s="67">
        <f t="shared" si="131"/>
        <v>0</v>
      </c>
      <c r="AL51" s="12">
        <f t="shared" si="131"/>
        <v>0</v>
      </c>
      <c r="AM51" s="12">
        <f t="shared" si="131"/>
        <v>0</v>
      </c>
      <c r="AN51" s="12">
        <f t="shared" si="131"/>
        <v>0</v>
      </c>
      <c r="AO51" s="12">
        <f t="shared" si="131"/>
        <v>0</v>
      </c>
      <c r="AP51" s="12">
        <f t="shared" si="131"/>
        <v>0.28506074728359432</v>
      </c>
      <c r="AQ51" s="12">
        <f t="shared" si="131"/>
        <v>0.12404906764399709</v>
      </c>
      <c r="AR51" s="63">
        <f t="shared" si="131"/>
        <v>6.1433903516740329E-2</v>
      </c>
      <c r="AS51" s="67">
        <f t="shared" si="131"/>
        <v>0.18431893391072415</v>
      </c>
      <c r="AT51" s="12">
        <f t="shared" si="131"/>
        <v>0.23174968917238736</v>
      </c>
      <c r="AU51" s="12">
        <f t="shared" si="131"/>
        <v>0.21386292802111112</v>
      </c>
      <c r="AV51" s="12">
        <f t="shared" si="131"/>
        <v>0.26101227990862558</v>
      </c>
      <c r="AW51" s="12">
        <f t="shared" si="131"/>
        <v>0.22865446096289169</v>
      </c>
      <c r="AX51" s="21">
        <v>0.23</v>
      </c>
      <c r="AY51" s="12">
        <f>IFERROR(AY50/AY46,"na")</f>
        <v>0.2434952018459311</v>
      </c>
      <c r="AZ51" s="12">
        <f>IFERROR(AZ50/AZ46,"na")</f>
        <v>0.22904382581979871</v>
      </c>
      <c r="BA51" s="82">
        <v>0.23</v>
      </c>
      <c r="BB51" s="85">
        <v>0.23</v>
      </c>
      <c r="BC51" s="12">
        <f>IFERROR(BC50/BC46,"na")</f>
        <v>0.22999999999999887</v>
      </c>
      <c r="BD51" s="21">
        <v>0.23</v>
      </c>
      <c r="BE51" s="12">
        <f>IFERROR(BE50/BE46,"na")</f>
        <v>0.23000000000000145</v>
      </c>
      <c r="BF51" s="21">
        <v>0.23</v>
      </c>
      <c r="BG51" s="12">
        <f>IFERROR(BG50/BG46,"na")</f>
        <v>0.23000000000000204</v>
      </c>
      <c r="BH51" s="63">
        <f>IFERROR(BH50/BH46,"na")</f>
        <v>0.23000000000000051</v>
      </c>
      <c r="BI51" s="82">
        <v>0.23</v>
      </c>
      <c r="BJ51" s="85">
        <v>0.23</v>
      </c>
      <c r="BK51" s="12">
        <f>IFERROR(BK50/BK46,"na")</f>
        <v>0.23000000000000093</v>
      </c>
      <c r="BL51" s="21">
        <v>0.23</v>
      </c>
      <c r="BM51" s="12">
        <f>IFERROR(BM50/BM46,"na")</f>
        <v>0.22999999999999995</v>
      </c>
      <c r="BN51" s="21">
        <v>0.23</v>
      </c>
      <c r="BO51" s="12">
        <f>IFERROR(BO50/BO46,"na")</f>
        <v>0.23</v>
      </c>
      <c r="BP51" s="63">
        <f>IFERROR(BP50/BP46,"na")</f>
        <v>0.23000000000000131</v>
      </c>
      <c r="BQ51" s="82">
        <v>0.23</v>
      </c>
      <c r="BR51" s="85">
        <v>0.23</v>
      </c>
      <c r="BS51" s="12">
        <f>IFERROR(BS50/BS46,"na")</f>
        <v>0.23000000000000004</v>
      </c>
      <c r="BT51" s="21">
        <v>0.23</v>
      </c>
      <c r="BU51" s="12">
        <f>IFERROR(BU50/BU46,"na")</f>
        <v>0.23000000000000195</v>
      </c>
      <c r="BV51" s="21">
        <v>0.23</v>
      </c>
      <c r="BW51" s="12">
        <f>IFERROR(BW50/BW46,"na")</f>
        <v>0.22999999999999871</v>
      </c>
      <c r="BX51" s="63">
        <f>IFERROR(BX50/BX46,"na")</f>
        <v>0.2300000000000007</v>
      </c>
      <c r="BY51" s="82">
        <v>0.23</v>
      </c>
      <c r="BZ51" s="85">
        <v>0.23</v>
      </c>
      <c r="CA51" s="12">
        <f>IFERROR(CA50/CA46,"na")</f>
        <v>0.23000000000000059</v>
      </c>
      <c r="CB51" s="21">
        <v>0.23</v>
      </c>
      <c r="CC51" s="12">
        <f>IFERROR(CC50/CC46,"na")</f>
        <v>0.2300000000000004</v>
      </c>
      <c r="CD51" s="21">
        <v>0.23</v>
      </c>
      <c r="CE51" s="12">
        <f>IFERROR(CE50/CE46,"na")</f>
        <v>0.23000000000000004</v>
      </c>
      <c r="CF51" s="63">
        <f>IFERROR(CF50/CF46,"na")</f>
        <v>0.22999999999999912</v>
      </c>
      <c r="CG51" s="82">
        <v>0.23</v>
      </c>
      <c r="CH51" s="85">
        <v>0.23</v>
      </c>
      <c r="CI51" s="12">
        <f>IFERROR(CI50/CI46,"na")</f>
        <v>0.23</v>
      </c>
      <c r="CJ51" s="21">
        <v>0.23</v>
      </c>
      <c r="CK51" s="12">
        <f>IFERROR(CK50/CK46,"na")</f>
        <v>0.23</v>
      </c>
      <c r="CL51" s="21">
        <v>0.23</v>
      </c>
      <c r="CM51" s="12">
        <f>IFERROR(CM50/CM46,"na")</f>
        <v>0.22999999999999995</v>
      </c>
      <c r="CN51" s="63">
        <f>IFERROR(CN50/CN46,"na")</f>
        <v>0.22999999999999807</v>
      </c>
      <c r="CO51" s="82">
        <v>0.23</v>
      </c>
      <c r="CP51" s="85">
        <v>0.23</v>
      </c>
      <c r="CQ51" s="12">
        <f>IFERROR(CQ50/CQ46,"na")</f>
        <v>0.22999999999999834</v>
      </c>
      <c r="CR51" s="21">
        <v>0.23</v>
      </c>
      <c r="CS51" s="12">
        <f>IFERROR(CS50/CS46,"na")</f>
        <v>0.22999999999999735</v>
      </c>
      <c r="CT51" s="21">
        <v>0.23</v>
      </c>
      <c r="CU51" s="12">
        <f>IFERROR(CU50/CU46,"na")</f>
        <v>0.22999999999999923</v>
      </c>
      <c r="CV51" s="63">
        <f>IFERROR(CV50/CV46,"na")</f>
        <v>0.22999999999999804</v>
      </c>
      <c r="CW51" s="82">
        <v>0.23</v>
      </c>
      <c r="CX51" s="85">
        <v>0.23</v>
      </c>
      <c r="CY51" s="12">
        <f>IFERROR(CY50/CY46,"na")</f>
        <v>0.23000000000000143</v>
      </c>
      <c r="CZ51" s="21">
        <v>0.23</v>
      </c>
      <c r="DA51" s="12">
        <f>IFERROR(DA50/DA46,"na")</f>
        <v>0.23000000000000093</v>
      </c>
      <c r="DB51" s="21">
        <v>0.23</v>
      </c>
      <c r="DC51" s="12">
        <f>IFERROR(DC50/DC46,"na")</f>
        <v>0.2300000000000007</v>
      </c>
      <c r="DD51" s="63">
        <f>IFERROR(DD50/DD46,"na")</f>
        <v>0.23000000000000168</v>
      </c>
      <c r="DE51" s="82">
        <v>0.23</v>
      </c>
      <c r="DF51" s="85">
        <v>0.23</v>
      </c>
      <c r="DG51" s="12">
        <f>IFERROR(DG50/DG46,"na")</f>
        <v>0.22999999999999945</v>
      </c>
      <c r="DH51" s="21">
        <v>0.23</v>
      </c>
      <c r="DI51" s="12">
        <f>IFERROR(DI50/DI46,"na")</f>
        <v>0.22999999999999965</v>
      </c>
      <c r="DJ51" s="21">
        <v>0.23</v>
      </c>
      <c r="DK51" s="12">
        <f>IFERROR(DK50/DK46,"na")</f>
        <v>0.23</v>
      </c>
      <c r="DL51" s="63">
        <f>IFERROR(DL50/DL46,"na")</f>
        <v>0.2299999999999997</v>
      </c>
      <c r="DM51" s="82">
        <v>0.23</v>
      </c>
      <c r="DN51" s="85">
        <v>0.23</v>
      </c>
      <c r="DO51" s="12">
        <f>IFERROR(DO50/DO46,"na")</f>
        <v>0.22999999999999909</v>
      </c>
      <c r="DP51" s="21">
        <v>0.23</v>
      </c>
      <c r="DQ51" s="12">
        <f>IFERROR(DQ50/DQ46,"na")</f>
        <v>0.23000000000000057</v>
      </c>
      <c r="DR51" s="21">
        <v>0.23</v>
      </c>
      <c r="DS51" s="12">
        <f>IFERROR(DS50/DS46,"na")</f>
        <v>0.22999999999999746</v>
      </c>
      <c r="DT51" s="63">
        <f>IFERROR(DT50/DT46,"na")</f>
        <v>0.23000000000000087</v>
      </c>
    </row>
    <row r="52" spans="2:124" s="15" customFormat="1" x14ac:dyDescent="0.25">
      <c r="B52" s="39" t="s">
        <v>50</v>
      </c>
      <c r="E52" s="66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58">
        <v>0</v>
      </c>
      <c r="M52" s="66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58">
        <v>0</v>
      </c>
      <c r="U52" s="66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58">
        <v>0</v>
      </c>
      <c r="AC52" s="66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58">
        <v>0</v>
      </c>
      <c r="AK52" s="66">
        <v>0</v>
      </c>
      <c r="AN52" s="15">
        <v>0</v>
      </c>
      <c r="AP52" s="15">
        <v>17.981999999999999</v>
      </c>
      <c r="AR52" s="58"/>
      <c r="AS52" s="66">
        <v>17.963000000000001</v>
      </c>
      <c r="AT52" s="15">
        <v>31.352</v>
      </c>
      <c r="AU52" s="15">
        <f>AS52+AT52</f>
        <v>49.314999999999998</v>
      </c>
      <c r="AV52" s="15">
        <v>22.806000000000001</v>
      </c>
      <c r="AW52" s="15">
        <f>AS52+AT52+AV52</f>
        <v>72.120999999999995</v>
      </c>
      <c r="AX52" s="15">
        <f>IFERROR(-AX46*AX53,"na")</f>
        <v>-140.9760365999999</v>
      </c>
      <c r="BA52" s="66">
        <f>IFERROR(-BA46*BA53,"na")</f>
        <v>-148.02483842999945</v>
      </c>
      <c r="BB52" s="15">
        <f>IFERROR(-BB46*BB53,"na")</f>
        <v>-155.42608035149976</v>
      </c>
      <c r="BC52" s="15">
        <f>BA52+BB52</f>
        <v>-303.45091878149924</v>
      </c>
      <c r="BD52" s="15">
        <f>IFERROR(-BD46*BD53,"na")</f>
        <v>-163.19738436907551</v>
      </c>
      <c r="BE52" s="15">
        <f>BA52+BB52+BD52</f>
        <v>-466.64830315057475</v>
      </c>
      <c r="BF52" s="15">
        <f>IFERROR(-BF46*BF53,"na")</f>
        <v>-171.35725358752802</v>
      </c>
      <c r="BG52" s="15">
        <f>BD52+BF52</f>
        <v>-334.55463795660353</v>
      </c>
      <c r="BH52" s="58">
        <f>BA52+BB52+BD52+BF52</f>
        <v>-638.00555673810277</v>
      </c>
      <c r="BI52" s="66">
        <f>IFERROR(-BI46*BI53,"na")</f>
        <v>-179.92511626690509</v>
      </c>
      <c r="BJ52" s="15">
        <f>IFERROR(-BJ46*BJ53,"na")</f>
        <v>-188.92137208024968</v>
      </c>
      <c r="BK52" s="15">
        <f>BI52+BJ52</f>
        <v>-368.84648834715478</v>
      </c>
      <c r="BL52" s="15">
        <f>IFERROR(-BL46*BL53,"na")</f>
        <v>-198.36744068426231</v>
      </c>
      <c r="BM52" s="15">
        <f>BI52+BJ52+BL52</f>
        <v>-567.21392903141714</v>
      </c>
      <c r="BN52" s="15">
        <f>IFERROR(-BN46*BN53,"na")</f>
        <v>-208.28581271847634</v>
      </c>
      <c r="BO52" s="15">
        <f>BL52+BN52</f>
        <v>-406.65325340273864</v>
      </c>
      <c r="BP52" s="58">
        <f>BI52+BJ52+BL52+BN52</f>
        <v>-775.49974174989347</v>
      </c>
      <c r="BQ52" s="66">
        <f>IFERROR(-BQ46*BQ53,"na")</f>
        <v>-218.70010335439952</v>
      </c>
      <c r="BR52" s="15">
        <f>IFERROR(-BR46*BR53,"na")</f>
        <v>-229.63510852212076</v>
      </c>
      <c r="BS52" s="15">
        <f>BQ52+BR52</f>
        <v>-448.33521187652025</v>
      </c>
      <c r="BT52" s="15">
        <f>IFERROR(-BT46*BT53,"na")</f>
        <v>-241.1168639482261</v>
      </c>
      <c r="BU52" s="15">
        <f>BQ52+BR52+BT52</f>
        <v>-689.45207582474632</v>
      </c>
      <c r="BV52" s="15">
        <f>IFERROR(-BV46*BV53,"na")</f>
        <v>-253.1727071456371</v>
      </c>
      <c r="BW52" s="15">
        <f>BT52+BV52</f>
        <v>-494.28957109386317</v>
      </c>
      <c r="BX52" s="58">
        <f>BQ52+BR52+BT52+BV52</f>
        <v>-942.62478297038342</v>
      </c>
      <c r="BY52" s="66">
        <f>IFERROR(-BY46*BY53,"na")</f>
        <v>-265.83134250291965</v>
      </c>
      <c r="BZ52" s="15">
        <f>IFERROR(-BZ46*BZ53,"na")</f>
        <v>-279.12290962806492</v>
      </c>
      <c r="CA52" s="15">
        <f>BY52+BZ52</f>
        <v>-544.95425213098451</v>
      </c>
      <c r="CB52" s="15">
        <f>IFERROR(-CB46*CB53,"na")</f>
        <v>-293.07905510946853</v>
      </c>
      <c r="CC52" s="15">
        <f>BY52+BZ52+CB52</f>
        <v>-838.03330724045304</v>
      </c>
      <c r="CD52" s="15">
        <f>IFERROR(-CD46*CD53,"na")</f>
        <v>-307.73300786493991</v>
      </c>
      <c r="CE52" s="15">
        <f>CB52+CD52</f>
        <v>-600.81206297440849</v>
      </c>
      <c r="CF52" s="58">
        <f>BY52+BZ52+CB52+CD52</f>
        <v>-1145.766315105393</v>
      </c>
      <c r="CG52" s="66">
        <f>IFERROR(-CG46*CG53,"na")</f>
        <v>-323.11965825818896</v>
      </c>
      <c r="CH52" s="15">
        <f>IFERROR(-CH46*CH53,"na")</f>
        <v>-339.2756411710975</v>
      </c>
      <c r="CI52" s="15">
        <f>CG52+CH52</f>
        <v>-662.39529942928652</v>
      </c>
      <c r="CJ52" s="15">
        <f>IFERROR(-CJ46*CJ53,"na")</f>
        <v>-356.23942322965377</v>
      </c>
      <c r="CK52" s="15">
        <f>CG52+CH52+CJ52</f>
        <v>-1018.6347226589403</v>
      </c>
      <c r="CL52" s="15">
        <f>IFERROR(-CL46*CL53,"na")</f>
        <v>-374.0513943911385</v>
      </c>
      <c r="CM52" s="15">
        <f>CJ52+CL52</f>
        <v>-730.29081762079227</v>
      </c>
      <c r="CN52" s="58">
        <f>CG52+CH52+CJ52+CL52</f>
        <v>-1392.6861170500788</v>
      </c>
      <c r="CO52" s="66">
        <f>IFERROR(-CO46*CO53,"na")</f>
        <v>-392.7539641106905</v>
      </c>
      <c r="CP52" s="15">
        <f>IFERROR(-CP46*CP53,"na")</f>
        <v>-412.39166231623113</v>
      </c>
      <c r="CQ52" s="15">
        <f>CO52+CP52</f>
        <v>-805.14562642692158</v>
      </c>
      <c r="CR52" s="15">
        <f>IFERROR(-CR46*CR53,"na")</f>
        <v>-433.01124543203832</v>
      </c>
      <c r="CS52" s="15">
        <f>CO52+CP52+CR52</f>
        <v>-1238.1568718589599</v>
      </c>
      <c r="CT52" s="15">
        <f>IFERROR(-CT46*CT53,"na")</f>
        <v>-454.66180770364326</v>
      </c>
      <c r="CU52" s="15">
        <f>CR52+CT52</f>
        <v>-887.67305313568158</v>
      </c>
      <c r="CV52" s="58">
        <f>CO52+CP52+CR52+CT52</f>
        <v>-1692.8186795626032</v>
      </c>
      <c r="CW52" s="66">
        <f>IFERROR(-CW46*CW53,"na")</f>
        <v>-477.39489808882365</v>
      </c>
      <c r="CX52" s="15">
        <f>IFERROR(-CX46*CX53,"na")</f>
        <v>-501.2646429932629</v>
      </c>
      <c r="CY52" s="15">
        <f>CW52+CX52</f>
        <v>-978.65954108208655</v>
      </c>
      <c r="CZ52" s="15">
        <f>IFERROR(-CZ46*CZ53,"na")</f>
        <v>-526.3278751429292</v>
      </c>
      <c r="DA52" s="15">
        <f>CW52+CX52+CZ52</f>
        <v>-1504.9874162250157</v>
      </c>
      <c r="DB52" s="15">
        <f>IFERROR(-DB46*DB53,"na")</f>
        <v>-552.64426890007303</v>
      </c>
      <c r="DC52" s="15">
        <f>CZ52+DB52</f>
        <v>-1078.9721440430021</v>
      </c>
      <c r="DD52" s="58">
        <f>CW52+CX52+CZ52+DB52</f>
        <v>-2057.6316851250886</v>
      </c>
      <c r="DE52" s="66">
        <f>IFERROR(-DE46*DE53,"na")</f>
        <v>-580.27648234507672</v>
      </c>
      <c r="DF52" s="15">
        <f>IFERROR(-DF46*DF53,"na")</f>
        <v>-609.29030646232525</v>
      </c>
      <c r="DG52" s="15">
        <f>DE52+DF52</f>
        <v>-1189.566788807402</v>
      </c>
      <c r="DH52" s="15">
        <f>IFERROR(-DH46*DH53,"na")</f>
        <v>-639.75482178544598</v>
      </c>
      <c r="DI52" s="15">
        <f>DE52+DF52+DH52</f>
        <v>-1829.3216105928479</v>
      </c>
      <c r="DJ52" s="15">
        <f>IFERROR(-DJ46*DJ53,"na")</f>
        <v>-671.74256287471997</v>
      </c>
      <c r="DK52" s="15">
        <f>DH52+DJ52</f>
        <v>-1311.4973846601661</v>
      </c>
      <c r="DL52" s="58">
        <f>DE52+DF52+DH52+DJ52</f>
        <v>-2501.0641734675678</v>
      </c>
      <c r="DM52" s="66">
        <f>IFERROR(-DM46*DM53,"na")</f>
        <v>-705.32969101845481</v>
      </c>
      <c r="DN52" s="15">
        <f>IFERROR(-DN46*DN53,"na")</f>
        <v>-740.59617556937735</v>
      </c>
      <c r="DO52" s="15">
        <f>DM52+DN52</f>
        <v>-1445.9258665878322</v>
      </c>
      <c r="DP52" s="15">
        <f>IFERROR(-DP46*DP53,"na")</f>
        <v>-777.62598434784661</v>
      </c>
      <c r="DQ52" s="15">
        <f>DM52+DN52+DP52</f>
        <v>-2223.5518509356789</v>
      </c>
      <c r="DR52" s="15">
        <f>IFERROR(-DR46*DR53,"na")</f>
        <v>-816.50728356524178</v>
      </c>
      <c r="DS52" s="15">
        <f>DP52+DR52</f>
        <v>-1594.1332679130883</v>
      </c>
      <c r="DT52" s="58">
        <f>DM52+DN52+DP52+DR52</f>
        <v>-3040.0591345009207</v>
      </c>
    </row>
    <row r="53" spans="2:124" s="15" customFormat="1" ht="14.4" x14ac:dyDescent="0.3">
      <c r="B53" s="7" t="s">
        <v>51</v>
      </c>
      <c r="E53" s="67">
        <f>IFERROR(E52/E48,"na")</f>
        <v>0</v>
      </c>
      <c r="F53" s="12">
        <f>IFERROR(F52/F48,"na")</f>
        <v>0</v>
      </c>
      <c r="G53" s="12">
        <f>IFERROR(G52/G48,"na")</f>
        <v>0</v>
      </c>
      <c r="H53" s="12">
        <f>IFERROR(H52/H48,"na")</f>
        <v>0</v>
      </c>
      <c r="I53" s="12">
        <f>IFERROR(I52/I48,"na")</f>
        <v>0</v>
      </c>
      <c r="J53" s="12">
        <f t="shared" ref="J53:L53" si="132">IFERROR(J52/J48,"na")</f>
        <v>0</v>
      </c>
      <c r="K53" s="12">
        <f>IFERROR(K52/K48,"na")</f>
        <v>0</v>
      </c>
      <c r="L53" s="12">
        <f t="shared" si="132"/>
        <v>0</v>
      </c>
      <c r="M53" s="67">
        <f>IFERROR(M52/M48,"na")</f>
        <v>0</v>
      </c>
      <c r="N53" s="12">
        <f>IFERROR(N52/N48,"na")</f>
        <v>0</v>
      </c>
      <c r="O53" s="12">
        <f>IFERROR(O52/O48,"na")</f>
        <v>0</v>
      </c>
      <c r="P53" s="12">
        <f t="shared" ref="P53:T53" si="133">IFERROR(P52/P48,"na")</f>
        <v>0</v>
      </c>
      <c r="Q53" s="12">
        <f t="shared" si="133"/>
        <v>0</v>
      </c>
      <c r="R53" s="12">
        <f>IFERROR(R52/R48,"na")</f>
        <v>0</v>
      </c>
      <c r="S53" s="12">
        <f t="shared" si="133"/>
        <v>0</v>
      </c>
      <c r="T53" s="12">
        <f t="shared" si="133"/>
        <v>0</v>
      </c>
      <c r="U53" s="67">
        <f>IFERROR(U52/U48,"na")</f>
        <v>0</v>
      </c>
      <c r="V53" s="12">
        <f>IFERROR(V52/V48,"na")</f>
        <v>0</v>
      </c>
      <c r="W53" s="12">
        <f>IFERROR(W52/W48,"na")</f>
        <v>0</v>
      </c>
      <c r="X53" s="12">
        <f t="shared" ref="X53:AB53" si="134">IFERROR(X52/X48,"na")</f>
        <v>0</v>
      </c>
      <c r="Y53" s="12">
        <f t="shared" si="134"/>
        <v>0</v>
      </c>
      <c r="Z53" s="12">
        <f t="shared" si="134"/>
        <v>0</v>
      </c>
      <c r="AA53" s="12">
        <f t="shared" si="134"/>
        <v>0</v>
      </c>
      <c r="AB53" s="12">
        <f t="shared" si="134"/>
        <v>0</v>
      </c>
      <c r="AC53" s="67">
        <f>IFERROR(AC52/AC48,"na")</f>
        <v>0</v>
      </c>
      <c r="AD53" s="12">
        <f>IFERROR(AD52/AD48,"na")</f>
        <v>0</v>
      </c>
      <c r="AE53" s="12" t="str">
        <f t="shared" ref="AE53" si="135">IFERROR(AE52/AE48,"na")</f>
        <v>na</v>
      </c>
      <c r="AF53" s="12" t="str">
        <f>IFERROR(AF52/AF50,"na")</f>
        <v>na</v>
      </c>
      <c r="AG53" s="12" t="str">
        <f t="shared" ref="AG53" si="136">IFERROR(AG52/AG48,"na")</f>
        <v>na</v>
      </c>
      <c r="AH53" s="12" t="str">
        <f t="shared" ref="AH53" si="137">IFERROR(AH52/AH50,"na")</f>
        <v>na</v>
      </c>
      <c r="AI53" s="12" t="str">
        <f t="shared" ref="AI53" si="138">IFERROR(AI52/AI50,"na")</f>
        <v>na</v>
      </c>
      <c r="AJ53" s="63" t="str">
        <f>IFERROR(AJ52/AJ50,"na")</f>
        <v>na</v>
      </c>
      <c r="AK53" s="67">
        <f>IFERROR(AK52/AK48,"na")</f>
        <v>0</v>
      </c>
      <c r="AL53" s="12">
        <f>IFERROR(AL52/AL48,"na")</f>
        <v>0</v>
      </c>
      <c r="AM53" s="12" t="str">
        <f t="shared" ref="AM53:AO53" si="139">IFERROR(AM52/AM48,"na")</f>
        <v>na</v>
      </c>
      <c r="AN53" s="12" t="str">
        <f>IFERROR(AN52/AN50,"na")</f>
        <v>na</v>
      </c>
      <c r="AO53" s="12" t="str">
        <f t="shared" si="139"/>
        <v>na</v>
      </c>
      <c r="AP53" s="12">
        <f t="shared" ref="AP53:AR53" si="140">IFERROR(AP52/AP50,"na")</f>
        <v>8.9985137589887548E-2</v>
      </c>
      <c r="AQ53" s="12">
        <f t="shared" si="140"/>
        <v>0</v>
      </c>
      <c r="AR53" s="63">
        <f t="shared" si="140"/>
        <v>0</v>
      </c>
      <c r="AS53" s="67">
        <f>IFERROR(AS52/AS50,"na")</f>
        <v>0.10876976269626455</v>
      </c>
      <c r="AT53" s="12">
        <f>IFERROR(AT52/AT48,"na")</f>
        <v>9.2003134069507081E-2</v>
      </c>
      <c r="AU53" s="12">
        <f t="shared" ref="AU53:AW53" si="141">IFERROR(AU52/AU48,"na")</f>
        <v>9.8406027880543881E-2</v>
      </c>
      <c r="AV53" s="12">
        <f t="shared" si="141"/>
        <v>8.0103685907567806E-2</v>
      </c>
      <c r="AW53" s="12">
        <f t="shared" si="141"/>
        <v>8.4060538600059451E-2</v>
      </c>
      <c r="AX53" s="21">
        <v>0.1</v>
      </c>
      <c r="AY53" s="12">
        <f t="shared" ref="AY53:AZ53" si="142">IFERROR(AY52/AY50,"na")</f>
        <v>0</v>
      </c>
      <c r="AZ53" s="12">
        <f t="shared" si="142"/>
        <v>0</v>
      </c>
      <c r="BA53" s="91">
        <v>0.1</v>
      </c>
      <c r="BB53" s="86">
        <v>0.1</v>
      </c>
      <c r="BC53" s="12">
        <f t="shared" ref="BC53" si="143">IFERROR(BC52/BC48,"na")</f>
        <v>-0.43478260869565222</v>
      </c>
      <c r="BD53" s="21">
        <v>0.1</v>
      </c>
      <c r="BE53" s="12">
        <f t="shared" ref="BE53" si="144">IFERROR(BE52/BE48,"na")</f>
        <v>-0.76923076923076927</v>
      </c>
      <c r="BF53" s="21">
        <v>0.1</v>
      </c>
      <c r="BG53" s="12">
        <f t="shared" ref="BG53" si="145">IFERROR(BG52/BG50,"na")</f>
        <v>-0.43478260869565211</v>
      </c>
      <c r="BH53" s="63">
        <f t="shared" ref="BH53" si="146">IFERROR(BH52/BH50,"na")</f>
        <v>-0.43478260869565211</v>
      </c>
      <c r="BI53" s="91">
        <v>0.1</v>
      </c>
      <c r="BJ53" s="86">
        <v>0.1</v>
      </c>
      <c r="BK53" s="12">
        <f t="shared" ref="BK53" si="147">IFERROR(BK52/BK48,"na")</f>
        <v>-0.43478260869565222</v>
      </c>
      <c r="BL53" s="21">
        <v>0.1</v>
      </c>
      <c r="BM53" s="12">
        <f t="shared" ref="BM53" si="148">IFERROR(BM52/BM48,"na")</f>
        <v>-0.76923076923076938</v>
      </c>
      <c r="BN53" s="21">
        <v>0.1</v>
      </c>
      <c r="BO53" s="12">
        <f t="shared" ref="BO53" si="149">IFERROR(BO52/BO50,"na")</f>
        <v>-0.43478260869565216</v>
      </c>
      <c r="BP53" s="63">
        <f t="shared" ref="BP53" si="150">IFERROR(BP52/BP50,"na")</f>
        <v>-0.43478260869565222</v>
      </c>
      <c r="BQ53" s="91">
        <v>0.1</v>
      </c>
      <c r="BR53" s="86">
        <v>0.1</v>
      </c>
      <c r="BS53" s="12">
        <f t="shared" ref="BS53" si="151">IFERROR(BS52/BS48,"na")</f>
        <v>-0.43478260869565216</v>
      </c>
      <c r="BT53" s="21">
        <v>0.1</v>
      </c>
      <c r="BU53" s="12">
        <f t="shared" ref="BU53" si="152">IFERROR(BU52/BU48,"na")</f>
        <v>-0.76923076923076905</v>
      </c>
      <c r="BV53" s="21">
        <v>0.1</v>
      </c>
      <c r="BW53" s="12">
        <f t="shared" ref="BW53" si="153">IFERROR(BW52/BW50,"na")</f>
        <v>-0.43478260869565211</v>
      </c>
      <c r="BX53" s="63">
        <f t="shared" ref="BX53" si="154">IFERROR(BX52/BX50,"na")</f>
        <v>-0.43478260869565211</v>
      </c>
      <c r="BY53" s="91">
        <v>0.1</v>
      </c>
      <c r="BZ53" s="86">
        <v>0.1</v>
      </c>
      <c r="CA53" s="12">
        <f t="shared" ref="CA53" si="155">IFERROR(CA52/CA48,"na")</f>
        <v>-0.43478260869565216</v>
      </c>
      <c r="CB53" s="21">
        <v>0.1</v>
      </c>
      <c r="CC53" s="12">
        <f t="shared" ref="CC53" si="156">IFERROR(CC52/CC48,"na")</f>
        <v>-0.76923076923076927</v>
      </c>
      <c r="CD53" s="21">
        <v>0.1</v>
      </c>
      <c r="CE53" s="12">
        <f t="shared" ref="CE53" si="157">IFERROR(CE52/CE50,"na")</f>
        <v>-0.43478260869565216</v>
      </c>
      <c r="CF53" s="63">
        <f t="shared" ref="CF53" si="158">IFERROR(CF52/CF50,"na")</f>
        <v>-0.43478260869565216</v>
      </c>
      <c r="CG53" s="91">
        <v>0.1</v>
      </c>
      <c r="CH53" s="86">
        <v>0.1</v>
      </c>
      <c r="CI53" s="12">
        <f t="shared" ref="CI53" si="159">IFERROR(CI52/CI48,"na")</f>
        <v>-0.43478260869565222</v>
      </c>
      <c r="CJ53" s="21">
        <v>0.1</v>
      </c>
      <c r="CK53" s="12">
        <f t="shared" ref="CK53" si="160">IFERROR(CK52/CK48,"na")</f>
        <v>-0.76923076923076938</v>
      </c>
      <c r="CL53" s="21">
        <v>0.1</v>
      </c>
      <c r="CM53" s="12">
        <f t="shared" ref="CM53" si="161">IFERROR(CM52/CM50,"na")</f>
        <v>-0.43478260869565216</v>
      </c>
      <c r="CN53" s="63">
        <f t="shared" ref="CN53" si="162">IFERROR(CN52/CN50,"na")</f>
        <v>-0.43478260869565222</v>
      </c>
      <c r="CO53" s="91">
        <v>0.1</v>
      </c>
      <c r="CP53" s="86">
        <v>0.1</v>
      </c>
      <c r="CQ53" s="12">
        <f t="shared" ref="CQ53" si="163">IFERROR(CQ52/CQ48,"na")</f>
        <v>-0.43478260869565211</v>
      </c>
      <c r="CR53" s="21">
        <v>0.1</v>
      </c>
      <c r="CS53" s="12">
        <f t="shared" ref="CS53" si="164">IFERROR(CS52/CS48,"na")</f>
        <v>-0.76923076923076905</v>
      </c>
      <c r="CT53" s="21">
        <v>0.1</v>
      </c>
      <c r="CU53" s="12">
        <f t="shared" ref="CU53" si="165">IFERROR(CU52/CU50,"na")</f>
        <v>-0.43478260869565216</v>
      </c>
      <c r="CV53" s="63">
        <f t="shared" ref="CV53" si="166">IFERROR(CV52/CV50,"na")</f>
        <v>-0.43478260869565211</v>
      </c>
      <c r="CW53" s="91">
        <v>0.1</v>
      </c>
      <c r="CX53" s="86">
        <v>0.1</v>
      </c>
      <c r="CY53" s="12">
        <f t="shared" ref="CY53" si="167">IFERROR(CY52/CY48,"na")</f>
        <v>-0.43478260869565211</v>
      </c>
      <c r="CZ53" s="21">
        <v>0.1</v>
      </c>
      <c r="DA53" s="12">
        <f t="shared" ref="DA53" si="168">IFERROR(DA52/DA48,"na")</f>
        <v>-0.76923076923076905</v>
      </c>
      <c r="DB53" s="21">
        <v>0.1</v>
      </c>
      <c r="DC53" s="12">
        <f t="shared" ref="DC53" si="169">IFERROR(DC52/DC50,"na")</f>
        <v>-0.43478260869565211</v>
      </c>
      <c r="DD53" s="63">
        <f t="shared" ref="DD53" si="170">IFERROR(DD52/DD50,"na")</f>
        <v>-0.43478260869565211</v>
      </c>
      <c r="DE53" s="91">
        <v>0.1</v>
      </c>
      <c r="DF53" s="86">
        <v>0.1</v>
      </c>
      <c r="DG53" s="12">
        <f t="shared" ref="DG53" si="171">IFERROR(DG52/DG48,"na")</f>
        <v>-0.43478260869565222</v>
      </c>
      <c r="DH53" s="21">
        <v>0.1</v>
      </c>
      <c r="DI53" s="12">
        <f t="shared" ref="DI53" si="172">IFERROR(DI52/DI48,"na")</f>
        <v>-0.76923076923076927</v>
      </c>
      <c r="DJ53" s="21">
        <v>0.1</v>
      </c>
      <c r="DK53" s="12">
        <f t="shared" ref="DK53" si="173">IFERROR(DK52/DK50,"na")</f>
        <v>-0.43478260869565227</v>
      </c>
      <c r="DL53" s="63">
        <f t="shared" ref="DL53" si="174">IFERROR(DL52/DL50,"na")</f>
        <v>-0.43478260869565222</v>
      </c>
      <c r="DM53" s="91">
        <v>0.1</v>
      </c>
      <c r="DN53" s="86">
        <v>0.1</v>
      </c>
      <c r="DO53" s="12">
        <f t="shared" ref="DO53" si="175">IFERROR(DO52/DO48,"na")</f>
        <v>-0.43478260869565222</v>
      </c>
      <c r="DP53" s="21">
        <v>0.1</v>
      </c>
      <c r="DQ53" s="12">
        <f t="shared" ref="DQ53" si="176">IFERROR(DQ52/DQ48,"na")</f>
        <v>-0.76923076923076938</v>
      </c>
      <c r="DR53" s="21">
        <v>0.1</v>
      </c>
      <c r="DS53" s="12">
        <f t="shared" ref="DS53" si="177">IFERROR(DS52/DS50,"na")</f>
        <v>-0.43478260869565222</v>
      </c>
      <c r="DT53" s="63">
        <f t="shared" ref="DT53" si="178">IFERROR(DT52/DT50,"na")</f>
        <v>-0.43478260869565227</v>
      </c>
    </row>
    <row r="54" spans="2:124" x14ac:dyDescent="0.25">
      <c r="B54" s="10" t="s">
        <v>214</v>
      </c>
      <c r="C54" s="10" t="s">
        <v>57</v>
      </c>
      <c r="E54" s="49">
        <v>0</v>
      </c>
      <c r="F54" s="10">
        <v>0</v>
      </c>
      <c r="G54" s="10">
        <f>E54+F54</f>
        <v>0</v>
      </c>
      <c r="H54" s="10">
        <v>0</v>
      </c>
      <c r="I54" s="10">
        <f>E54+F54+H54</f>
        <v>0</v>
      </c>
      <c r="J54" s="10">
        <v>0</v>
      </c>
      <c r="K54" s="10">
        <f>H54+J54</f>
        <v>0</v>
      </c>
      <c r="L54" s="50">
        <f>E54+F54+H54+J54</f>
        <v>0</v>
      </c>
      <c r="M54" s="49">
        <v>0</v>
      </c>
      <c r="N54" s="10">
        <v>0</v>
      </c>
      <c r="O54" s="10">
        <f>M54+N54</f>
        <v>0</v>
      </c>
      <c r="P54" s="10">
        <v>0</v>
      </c>
      <c r="Q54" s="10">
        <f>M54+N54+P54</f>
        <v>0</v>
      </c>
      <c r="R54" s="10">
        <v>0</v>
      </c>
      <c r="S54" s="10">
        <f>P54+R54</f>
        <v>0</v>
      </c>
      <c r="T54" s="50">
        <f>M54+N54+P54+R54</f>
        <v>0</v>
      </c>
      <c r="U54" s="49">
        <v>0</v>
      </c>
      <c r="V54" s="10">
        <v>0</v>
      </c>
      <c r="W54" s="10">
        <f>U54+V54</f>
        <v>0</v>
      </c>
      <c r="X54" s="10">
        <v>0</v>
      </c>
      <c r="Y54" s="10">
        <f>U54+V54+X54</f>
        <v>0</v>
      </c>
      <c r="Z54" s="10">
        <v>0</v>
      </c>
      <c r="AA54" s="10">
        <f>X54+Z54</f>
        <v>0</v>
      </c>
      <c r="AB54" s="50">
        <f>U54+V54+X54+Z54</f>
        <v>0</v>
      </c>
      <c r="AC54" s="49">
        <v>0</v>
      </c>
      <c r="AD54" s="10">
        <v>0</v>
      </c>
      <c r="AE54" s="10">
        <f>AC54+AD54</f>
        <v>0</v>
      </c>
      <c r="AF54" s="10">
        <v>0</v>
      </c>
      <c r="AG54" s="10">
        <f>AC54+AD54+AF54</f>
        <v>0</v>
      </c>
      <c r="AH54" s="10">
        <v>0</v>
      </c>
      <c r="AI54" s="10">
        <f>AF54+AH54</f>
        <v>0</v>
      </c>
      <c r="AJ54" s="50">
        <f>AC54+AD54+AF54+AH54</f>
        <v>0</v>
      </c>
      <c r="AK54" s="49">
        <v>0</v>
      </c>
      <c r="AL54" s="10">
        <v>0</v>
      </c>
      <c r="AM54" s="10">
        <f>AK54+AL54</f>
        <v>0</v>
      </c>
      <c r="AN54" s="10">
        <v>0</v>
      </c>
      <c r="AO54" s="10">
        <f>AK54+AL54+AN54</f>
        <v>0</v>
      </c>
      <c r="AP54" s="10">
        <v>-4.4720000000000004</v>
      </c>
      <c r="AQ54" s="10">
        <f>AN54+AP54</f>
        <v>-4.4720000000000004</v>
      </c>
      <c r="AR54" s="50">
        <f>AK54+AL54+AN54+AP54</f>
        <v>-4.4720000000000004</v>
      </c>
      <c r="AS54" s="49">
        <v>-4.78</v>
      </c>
      <c r="AT54" s="10">
        <v>-2.2000000000000002</v>
      </c>
      <c r="AU54" s="10">
        <f>AS54+AT54</f>
        <v>-6.98</v>
      </c>
      <c r="AV54" s="10">
        <v>1.2250000000000001</v>
      </c>
      <c r="AW54" s="10">
        <f>AS54+AT54+AV54</f>
        <v>-5.7550000000000008</v>
      </c>
      <c r="AY54" s="10">
        <f>AV54+AX54</f>
        <v>1.2250000000000001</v>
      </c>
      <c r="AZ54" s="10">
        <f>AS54+AT54+AV54+AX54</f>
        <v>-5.7550000000000008</v>
      </c>
      <c r="BA54" s="49"/>
      <c r="BC54" s="10">
        <f>BA54+BB54</f>
        <v>0</v>
      </c>
      <c r="BE54" s="10">
        <f>BA54+BB54+BD54</f>
        <v>0</v>
      </c>
      <c r="BG54" s="10">
        <f>BD54+BF54</f>
        <v>0</v>
      </c>
      <c r="BH54" s="50">
        <f>BA54+BB54+BD54+BF54</f>
        <v>0</v>
      </c>
      <c r="BI54" s="49"/>
      <c r="BK54" s="10">
        <f>BI54+BJ54</f>
        <v>0</v>
      </c>
      <c r="BM54" s="10">
        <f>BI54+BJ54+BL54</f>
        <v>0</v>
      </c>
      <c r="BO54" s="10">
        <f>BL54+BN54</f>
        <v>0</v>
      </c>
      <c r="BP54" s="50">
        <f>BI54+BJ54+BL54+BN54</f>
        <v>0</v>
      </c>
      <c r="BQ54" s="49"/>
      <c r="BS54" s="10">
        <f>BQ54+BR54</f>
        <v>0</v>
      </c>
      <c r="BU54" s="10">
        <f>BQ54+BR54+BT54</f>
        <v>0</v>
      </c>
      <c r="BW54" s="10">
        <f>BT54+BV54</f>
        <v>0</v>
      </c>
      <c r="BX54" s="50">
        <f>BQ54+BR54+BT54+BV54</f>
        <v>0</v>
      </c>
      <c r="BY54" s="49"/>
      <c r="CA54" s="10">
        <f>BY54+BZ54</f>
        <v>0</v>
      </c>
      <c r="CC54" s="10">
        <f>BY54+BZ54+CB54</f>
        <v>0</v>
      </c>
      <c r="CE54" s="10">
        <f>CB54+CD54</f>
        <v>0</v>
      </c>
      <c r="CF54" s="50">
        <f>BY54+BZ54+CB54+CD54</f>
        <v>0</v>
      </c>
      <c r="CG54" s="49"/>
      <c r="CI54" s="10">
        <f>CG54+CH54</f>
        <v>0</v>
      </c>
      <c r="CK54" s="10">
        <f>CG54+CH54+CJ54</f>
        <v>0</v>
      </c>
      <c r="CM54" s="10">
        <f>CJ54+CL54</f>
        <v>0</v>
      </c>
      <c r="CN54" s="50">
        <f>CG54+CH54+CJ54+CL54</f>
        <v>0</v>
      </c>
      <c r="CO54" s="49"/>
      <c r="CQ54" s="10">
        <f>CO54+CP54</f>
        <v>0</v>
      </c>
      <c r="CS54" s="10">
        <f>CO54+CP54+CR54</f>
        <v>0</v>
      </c>
      <c r="CU54" s="10">
        <f>CR54+CT54</f>
        <v>0</v>
      </c>
      <c r="CV54" s="50">
        <f>CO54+CP54+CR54+CT54</f>
        <v>0</v>
      </c>
      <c r="CW54" s="49"/>
      <c r="CY54" s="10">
        <f>CW54+CX54</f>
        <v>0</v>
      </c>
      <c r="DA54" s="10">
        <f>CW54+CX54+CZ54</f>
        <v>0</v>
      </c>
      <c r="DC54" s="10">
        <f>CZ54+DB54</f>
        <v>0</v>
      </c>
      <c r="DD54" s="50">
        <f>CW54+CX54+CZ54+DB54</f>
        <v>0</v>
      </c>
      <c r="DE54" s="49"/>
      <c r="DG54" s="10">
        <f>DE54+DF54</f>
        <v>0</v>
      </c>
      <c r="DI54" s="10">
        <f>DE54+DF54+DH54</f>
        <v>0</v>
      </c>
      <c r="DK54" s="10">
        <f>DH54+DJ54</f>
        <v>0</v>
      </c>
      <c r="DL54" s="50">
        <f>DE54+DF54+DH54+DJ54</f>
        <v>0</v>
      </c>
      <c r="DM54" s="49"/>
      <c r="DO54" s="10">
        <f>DM54+DN54</f>
        <v>0</v>
      </c>
      <c r="DQ54" s="10">
        <f>DM54+DN54+DP54</f>
        <v>0</v>
      </c>
      <c r="DS54" s="10">
        <f>DP54+DR54</f>
        <v>0</v>
      </c>
      <c r="DT54" s="50">
        <f>DM54+DN54+DP54+DR54</f>
        <v>0</v>
      </c>
    </row>
    <row r="55" spans="2:124" s="18" customFormat="1" ht="14.4" x14ac:dyDescent="0.3">
      <c r="B55" s="6" t="s">
        <v>48</v>
      </c>
      <c r="C55" s="12" t="s">
        <v>58</v>
      </c>
      <c r="D55" s="12"/>
      <c r="E55" s="67" t="str">
        <f>IFERROR(E54/E50,"na")</f>
        <v>na</v>
      </c>
      <c r="F55" s="12" t="str">
        <f>IFERROR(F54/F50,"na")</f>
        <v>na</v>
      </c>
      <c r="G55" s="12" t="str">
        <f>IFERROR(G54/G50,"na")</f>
        <v>na</v>
      </c>
      <c r="H55" s="12">
        <v>0</v>
      </c>
      <c r="I55" s="12" t="str">
        <f>IFERROR(I54/I50,"na")</f>
        <v>na</v>
      </c>
      <c r="J55" s="12">
        <f t="shared" ref="J55" si="179">IFERROR(J54/J46,"na")</f>
        <v>0</v>
      </c>
      <c r="K55" s="12">
        <f t="shared" ref="K55" si="180">IFERROR(K54/K46,"na")</f>
        <v>0</v>
      </c>
      <c r="L55" s="63">
        <f t="shared" ref="L55" si="181">IFERROR(L54/L46,"na")</f>
        <v>0</v>
      </c>
      <c r="M55" s="67" t="str">
        <f>IFERROR(M54/M50,"na")</f>
        <v>na</v>
      </c>
      <c r="N55" s="12" t="str">
        <f>IFERROR(N54/N50,"na")</f>
        <v>na</v>
      </c>
      <c r="O55" s="12" t="str">
        <f>IFERROR(O54/O50,"na")</f>
        <v>na</v>
      </c>
      <c r="P55" s="12">
        <v>0</v>
      </c>
      <c r="Q55" s="12" t="str">
        <f>IFERROR(Q54/Q50,"na")</f>
        <v>na</v>
      </c>
      <c r="R55" s="12">
        <f t="shared" ref="R55" si="182">IFERROR(R54/R46,"na")</f>
        <v>0</v>
      </c>
      <c r="S55" s="12">
        <f t="shared" ref="S55" si="183">IFERROR(S54/S46,"na")</f>
        <v>0</v>
      </c>
      <c r="T55" s="63">
        <f t="shared" ref="T55" si="184">IFERROR(T54/T46,"na")</f>
        <v>0</v>
      </c>
      <c r="U55" s="67" t="str">
        <f>IFERROR(U54/U50,"na")</f>
        <v>na</v>
      </c>
      <c r="V55" s="12" t="str">
        <f>IFERROR(V54/V50,"na")</f>
        <v>na</v>
      </c>
      <c r="W55" s="12" t="str">
        <f>IFERROR(W54/W50,"na")</f>
        <v>na</v>
      </c>
      <c r="X55" s="12">
        <v>0</v>
      </c>
      <c r="Y55" s="12" t="str">
        <f>IFERROR(Y54/Y50,"na")</f>
        <v>na</v>
      </c>
      <c r="Z55" s="12">
        <f t="shared" ref="Z55" si="185">IFERROR(Z54/Z46,"na")</f>
        <v>0</v>
      </c>
      <c r="AA55" s="12">
        <f t="shared" ref="AA55" si="186">IFERROR(AA54/AA46,"na")</f>
        <v>0</v>
      </c>
      <c r="AB55" s="63">
        <f>IFERROR(AB54/AB46,"na")</f>
        <v>0</v>
      </c>
      <c r="AC55" s="67" t="str">
        <f>IFERROR(AC54/AC50,"na")</f>
        <v>na</v>
      </c>
      <c r="AD55" s="12" t="str">
        <f>IFERROR(AD54/AD50,"na")</f>
        <v>na</v>
      </c>
      <c r="AE55" s="12" t="str">
        <f>IFERROR(AE54/AE50,"na")</f>
        <v>na</v>
      </c>
      <c r="AF55" s="12">
        <v>0</v>
      </c>
      <c r="AG55" s="12" t="str">
        <f>IFERROR(AG54/AG50,"na")</f>
        <v>na</v>
      </c>
      <c r="AH55" s="12">
        <f t="shared" ref="AH55" si="187">IFERROR(AH54/AH46,"na")</f>
        <v>0</v>
      </c>
      <c r="AI55" s="12">
        <f t="shared" ref="AI55" si="188">IFERROR(AI54/AI46,"na")</f>
        <v>0</v>
      </c>
      <c r="AJ55" s="63">
        <f t="shared" ref="AJ55" si="189">IFERROR(AJ54/AJ46,"na")</f>
        <v>0</v>
      </c>
      <c r="AK55" s="67" t="str">
        <f>IFERROR(AK54/AK50,"na")</f>
        <v>na</v>
      </c>
      <c r="AL55" s="12" t="str">
        <f>IFERROR(AL54/AL50,"na")</f>
        <v>na</v>
      </c>
      <c r="AM55" s="12" t="str">
        <f>IFERROR(AM54/AM50,"na")</f>
        <v>na</v>
      </c>
      <c r="AN55" s="12">
        <v>0</v>
      </c>
      <c r="AO55" s="12" t="str">
        <f>IFERROR(AO54/AO50,"na")</f>
        <v>na</v>
      </c>
      <c r="AP55" s="12">
        <f t="shared" ref="AP55:AR55" si="190">IFERROR(AP54/AP46,"na")</f>
        <v>-6.3792850122463959E-3</v>
      </c>
      <c r="AQ55" s="12">
        <f t="shared" si="190"/>
        <v>-2.7760551585771873E-3</v>
      </c>
      <c r="AR55" s="63">
        <f t="shared" si="190"/>
        <v>-1.37481004902525E-3</v>
      </c>
      <c r="AS55" s="67">
        <f>IFERROR(AS54/AS46,"na")</f>
        <v>-5.3349107406932099E-3</v>
      </c>
      <c r="AT55" s="12">
        <f>IFERROR(AT54/AT50,"na")</f>
        <v>-6.4145365060019654E-3</v>
      </c>
      <c r="AU55" s="12">
        <f>IFERROR(AU54/AU50,"na")</f>
        <v>-1.3736966610118122E-2</v>
      </c>
      <c r="AV55" s="12">
        <f>IFERROR(AV54/AV50,"na")</f>
        <v>4.3212772637319609E-3</v>
      </c>
      <c r="AW55" s="12">
        <f>IFERROR(AW54/AW50,"na")</f>
        <v>-7.2700950860220912E-3</v>
      </c>
      <c r="AX55" s="12"/>
      <c r="AY55" s="12">
        <f t="shared" ref="AY55:AZ55" si="191">IFERROR(AY54/AY46,"na")</f>
        <v>4.9081605708424752E-4</v>
      </c>
      <c r="AZ55" s="12">
        <f t="shared" si="191"/>
        <v>-1.1813007502941225E-3</v>
      </c>
      <c r="BA55" s="68"/>
      <c r="BC55" s="12">
        <f>IFERROR(BC54/BC50,"na")</f>
        <v>0</v>
      </c>
      <c r="BD55" s="12"/>
      <c r="BE55" s="12">
        <f>IFERROR(BE54/BE50,"na")</f>
        <v>0</v>
      </c>
      <c r="BF55" s="12"/>
      <c r="BG55" s="12">
        <f t="shared" ref="BG55" si="192">IFERROR(BG54/BG46,"na")</f>
        <v>0</v>
      </c>
      <c r="BH55" s="63">
        <f t="shared" ref="BH55" si="193">IFERROR(BH54/BH46,"na")</f>
        <v>0</v>
      </c>
      <c r="BI55" s="68"/>
      <c r="BK55" s="12">
        <f>IFERROR(BK54/BK50,"na")</f>
        <v>0</v>
      </c>
      <c r="BL55" s="12"/>
      <c r="BM55" s="12">
        <f>IFERROR(BM54/BM50,"na")</f>
        <v>0</v>
      </c>
      <c r="BN55" s="12"/>
      <c r="BO55" s="12">
        <f t="shared" ref="BO55" si="194">IFERROR(BO54/BO46,"na")</f>
        <v>0</v>
      </c>
      <c r="BP55" s="63">
        <f t="shared" ref="BP55" si="195">IFERROR(BP54/BP46,"na")</f>
        <v>0</v>
      </c>
      <c r="BQ55" s="68"/>
      <c r="BS55" s="12">
        <f>IFERROR(BS54/BS50,"na")</f>
        <v>0</v>
      </c>
      <c r="BT55" s="12"/>
      <c r="BU55" s="12">
        <f>IFERROR(BU54/BU50,"na")</f>
        <v>0</v>
      </c>
      <c r="BV55" s="12"/>
      <c r="BW55" s="12">
        <f t="shared" ref="BW55" si="196">IFERROR(BW54/BW46,"na")</f>
        <v>0</v>
      </c>
      <c r="BX55" s="63">
        <f t="shared" ref="BX55" si="197">IFERROR(BX54/BX46,"na")</f>
        <v>0</v>
      </c>
      <c r="BY55" s="68"/>
      <c r="CA55" s="12">
        <f>IFERROR(CA54/CA50,"na")</f>
        <v>0</v>
      </c>
      <c r="CB55" s="12"/>
      <c r="CC55" s="12">
        <f>IFERROR(CC54/CC50,"na")</f>
        <v>0</v>
      </c>
      <c r="CD55" s="12"/>
      <c r="CE55" s="12">
        <f t="shared" ref="CE55" si="198">IFERROR(CE54/CE46,"na")</f>
        <v>0</v>
      </c>
      <c r="CF55" s="63">
        <f t="shared" ref="CF55" si="199">IFERROR(CF54/CF46,"na")</f>
        <v>0</v>
      </c>
      <c r="CG55" s="68"/>
      <c r="CI55" s="12">
        <f>IFERROR(CI54/CI50,"na")</f>
        <v>0</v>
      </c>
      <c r="CJ55" s="12"/>
      <c r="CK55" s="12">
        <f>IFERROR(CK54/CK50,"na")</f>
        <v>0</v>
      </c>
      <c r="CL55" s="12"/>
      <c r="CM55" s="12">
        <f t="shared" ref="CM55" si="200">IFERROR(CM54/CM46,"na")</f>
        <v>0</v>
      </c>
      <c r="CN55" s="63">
        <f t="shared" ref="CN55" si="201">IFERROR(CN54/CN46,"na")</f>
        <v>0</v>
      </c>
      <c r="CO55" s="68"/>
      <c r="CQ55" s="12">
        <f>IFERROR(CQ54/CQ50,"na")</f>
        <v>0</v>
      </c>
      <c r="CR55" s="12"/>
      <c r="CS55" s="12">
        <f>IFERROR(CS54/CS50,"na")</f>
        <v>0</v>
      </c>
      <c r="CT55" s="12"/>
      <c r="CU55" s="12">
        <f t="shared" ref="CU55" si="202">IFERROR(CU54/CU46,"na")</f>
        <v>0</v>
      </c>
      <c r="CV55" s="63">
        <f t="shared" ref="CV55" si="203">IFERROR(CV54/CV46,"na")</f>
        <v>0</v>
      </c>
      <c r="CW55" s="68"/>
      <c r="CY55" s="12">
        <f>IFERROR(CY54/CY50,"na")</f>
        <v>0</v>
      </c>
      <c r="CZ55" s="12"/>
      <c r="DA55" s="12">
        <f>IFERROR(DA54/DA50,"na")</f>
        <v>0</v>
      </c>
      <c r="DB55" s="12"/>
      <c r="DC55" s="12">
        <f t="shared" ref="DC55" si="204">IFERROR(DC54/DC46,"na")</f>
        <v>0</v>
      </c>
      <c r="DD55" s="63">
        <f t="shared" ref="DD55" si="205">IFERROR(DD54/DD46,"na")</f>
        <v>0</v>
      </c>
      <c r="DE55" s="68"/>
      <c r="DG55" s="12">
        <f>IFERROR(DG54/DG50,"na")</f>
        <v>0</v>
      </c>
      <c r="DH55" s="12"/>
      <c r="DI55" s="12">
        <f>IFERROR(DI54/DI50,"na")</f>
        <v>0</v>
      </c>
      <c r="DJ55" s="12"/>
      <c r="DK55" s="12">
        <f t="shared" ref="DK55" si="206">IFERROR(DK54/DK46,"na")</f>
        <v>0</v>
      </c>
      <c r="DL55" s="63">
        <f t="shared" ref="DL55" si="207">IFERROR(DL54/DL46,"na")</f>
        <v>0</v>
      </c>
      <c r="DM55" s="68"/>
      <c r="DO55" s="12">
        <f>IFERROR(DO54/DO50,"na")</f>
        <v>0</v>
      </c>
      <c r="DP55" s="12"/>
      <c r="DQ55" s="12">
        <f>IFERROR(DQ54/DQ50,"na")</f>
        <v>0</v>
      </c>
      <c r="DR55" s="12"/>
      <c r="DS55" s="12">
        <f t="shared" ref="DS55" si="208">IFERROR(DS54/DS46,"na")</f>
        <v>0</v>
      </c>
      <c r="DT55" s="63">
        <f t="shared" ref="DT55" si="209">IFERROR(DT54/DT46,"na")</f>
        <v>0</v>
      </c>
    </row>
    <row r="56" spans="2:124" x14ac:dyDescent="0.25">
      <c r="B56" s="40" t="s">
        <v>204</v>
      </c>
      <c r="C56" s="40" t="s">
        <v>57</v>
      </c>
      <c r="D56" s="40"/>
      <c r="E56" s="65">
        <f t="shared" ref="E56:AJ56" si="210">E46-E48</f>
        <v>59.963000000001202</v>
      </c>
      <c r="F56" s="16">
        <f t="shared" si="210"/>
        <v>75.169000000003393</v>
      </c>
      <c r="G56" s="16">
        <f t="shared" si="210"/>
        <v>398.1240000000065</v>
      </c>
      <c r="H56" s="16">
        <f t="shared" si="210"/>
        <v>121.94299999999689</v>
      </c>
      <c r="I56" s="16">
        <f t="shared" si="210"/>
        <v>257.07499999999993</v>
      </c>
      <c r="J56" s="16">
        <f t="shared" si="210"/>
        <v>189.80699999999641</v>
      </c>
      <c r="K56" s="16">
        <f t="shared" si="210"/>
        <v>311.75000000000045</v>
      </c>
      <c r="L56" s="62">
        <f t="shared" si="210"/>
        <v>446.88199999998545</v>
      </c>
      <c r="M56" s="65">
        <f t="shared" si="210"/>
        <v>141.13700000000421</v>
      </c>
      <c r="N56" s="16">
        <f t="shared" si="210"/>
        <v>218.19400000000246</v>
      </c>
      <c r="O56" s="16">
        <f t="shared" si="210"/>
        <v>650.17900000000282</v>
      </c>
      <c r="P56" s="16">
        <f t="shared" si="210"/>
        <v>-9918.9036000000069</v>
      </c>
      <c r="Q56" s="16">
        <f t="shared" si="210"/>
        <v>-9559.5726000000104</v>
      </c>
      <c r="R56" s="16">
        <f t="shared" si="210"/>
        <v>578.64399999999841</v>
      </c>
      <c r="S56" s="16">
        <f t="shared" si="210"/>
        <v>-9340.2596000000121</v>
      </c>
      <c r="T56" s="62">
        <f t="shared" si="210"/>
        <v>-8980.9286000000029</v>
      </c>
      <c r="U56" s="65">
        <f t="shared" si="210"/>
        <v>280.08599999999814</v>
      </c>
      <c r="V56" s="16">
        <f t="shared" si="210"/>
        <v>294.80799999999999</v>
      </c>
      <c r="W56" s="16">
        <f t="shared" si="210"/>
        <v>927.03200000000186</v>
      </c>
      <c r="X56" s="16">
        <f t="shared" si="210"/>
        <v>368.3059999999997</v>
      </c>
      <c r="Y56" s="16">
        <f t="shared" si="210"/>
        <v>943.1999999999905</v>
      </c>
      <c r="Z56" s="16">
        <f t="shared" si="210"/>
        <v>378.26999999999987</v>
      </c>
      <c r="AA56" s="16">
        <f t="shared" si="210"/>
        <v>746.57599999999957</v>
      </c>
      <c r="AB56" s="62">
        <f t="shared" si="210"/>
        <v>1321.4700000000012</v>
      </c>
      <c r="AC56" s="65">
        <f t="shared" si="210"/>
        <v>240.47599999999937</v>
      </c>
      <c r="AD56" s="16">
        <f t="shared" si="210"/>
        <v>337.94199999999972</v>
      </c>
      <c r="AE56" s="16">
        <f t="shared" si="210"/>
        <v>1163.3069999999882</v>
      </c>
      <c r="AF56" s="16">
        <f t="shared" si="210"/>
        <v>336.7929999999966</v>
      </c>
      <c r="AG56" s="16">
        <f t="shared" si="210"/>
        <v>1172.8099999999813</v>
      </c>
      <c r="AH56" s="16">
        <f t="shared" si="210"/>
        <v>442.33300000000736</v>
      </c>
      <c r="AI56" s="16">
        <f t="shared" si="210"/>
        <v>1027.0220000000004</v>
      </c>
      <c r="AJ56" s="62">
        <f t="shared" si="210"/>
        <v>1773.3790000000026</v>
      </c>
      <c r="AK56" s="65">
        <f t="shared" ref="AK56:BP56" si="211">AK46-AK48</f>
        <v>528.83900000000278</v>
      </c>
      <c r="AL56" s="16">
        <f t="shared" si="211"/>
        <v>714.78800000000547</v>
      </c>
      <c r="AM56" s="16">
        <f t="shared" si="211"/>
        <v>2182.7420000000084</v>
      </c>
      <c r="AN56" s="16">
        <f t="shared" si="211"/>
        <v>725.27799999999888</v>
      </c>
      <c r="AO56" s="16">
        <f t="shared" si="211"/>
        <v>2551.7940000000222</v>
      </c>
      <c r="AP56" s="16">
        <f t="shared" si="211"/>
        <v>487.67600000000698</v>
      </c>
      <c r="AQ56" s="16">
        <f t="shared" si="211"/>
        <v>1415.5579999999986</v>
      </c>
      <c r="AR56" s="62">
        <f t="shared" si="211"/>
        <v>3057.4520000000221</v>
      </c>
      <c r="AS56" s="65">
        <f t="shared" si="211"/>
        <v>717.65499999999906</v>
      </c>
      <c r="AT56" s="16">
        <f t="shared" si="211"/>
        <v>1139.1490000000022</v>
      </c>
      <c r="AU56" s="16">
        <f t="shared" si="211"/>
        <v>1874.7670000000094</v>
      </c>
      <c r="AV56" s="16">
        <f t="shared" si="211"/>
        <v>801.37700000000075</v>
      </c>
      <c r="AW56" s="16">
        <f t="shared" si="211"/>
        <v>2604.023000000002</v>
      </c>
      <c r="AX56" s="16">
        <f t="shared" si="211"/>
        <v>1226.4915184199992</v>
      </c>
      <c r="AY56" s="16">
        <f t="shared" si="211"/>
        <v>1886.8924818200076</v>
      </c>
      <c r="AZ56" s="16">
        <f t="shared" si="211"/>
        <v>3761.6594818200301</v>
      </c>
      <c r="BA56" s="65">
        <f t="shared" si="211"/>
        <v>1287.8160943409953</v>
      </c>
      <c r="BB56" s="16">
        <f t="shared" si="211"/>
        <v>1352.2068990580478</v>
      </c>
      <c r="BC56" s="16">
        <f t="shared" si="211"/>
        <v>2336.5720746175589</v>
      </c>
      <c r="BD56" s="16">
        <f t="shared" si="211"/>
        <v>1419.8172440109568</v>
      </c>
      <c r="BE56" s="16">
        <f t="shared" si="211"/>
        <v>4059.8402374099705</v>
      </c>
      <c r="BF56" s="16">
        <f t="shared" si="211"/>
        <v>1490.8081062114939</v>
      </c>
      <c r="BG56" s="16">
        <f t="shared" si="211"/>
        <v>2910.6253502224217</v>
      </c>
      <c r="BH56" s="62">
        <f t="shared" si="211"/>
        <v>5550.6483436214803</v>
      </c>
      <c r="BI56" s="65">
        <f t="shared" si="211"/>
        <v>1565.3485115220742</v>
      </c>
      <c r="BJ56" s="16">
        <f t="shared" si="211"/>
        <v>1643.6159370981723</v>
      </c>
      <c r="BK56" s="16">
        <f t="shared" si="211"/>
        <v>2840.1179602730767</v>
      </c>
      <c r="BL56" s="16">
        <f t="shared" si="211"/>
        <v>1725.7967339530819</v>
      </c>
      <c r="BM56" s="16">
        <f t="shared" si="211"/>
        <v>4934.7611825733293</v>
      </c>
      <c r="BN56" s="16">
        <f t="shared" si="211"/>
        <v>1812.0865706507441</v>
      </c>
      <c r="BO56" s="16">
        <f t="shared" si="211"/>
        <v>3537.8833046038262</v>
      </c>
      <c r="BP56" s="62">
        <f t="shared" si="211"/>
        <v>6746.8477532240286</v>
      </c>
      <c r="BQ56" s="65">
        <f t="shared" ref="BQ56:CV56" si="212">BQ46-BQ48</f>
        <v>1902.6908991832756</v>
      </c>
      <c r="BR56" s="16">
        <f t="shared" si="212"/>
        <v>1997.8254441424506</v>
      </c>
      <c r="BS56" s="16">
        <f t="shared" si="212"/>
        <v>3452.1811314492056</v>
      </c>
      <c r="BT56" s="16">
        <f t="shared" si="212"/>
        <v>2097.7167163495669</v>
      </c>
      <c r="BU56" s="16">
        <f t="shared" si="212"/>
        <v>5998.2330596752354</v>
      </c>
      <c r="BV56" s="16">
        <f t="shared" si="212"/>
        <v>2202.6025521670426</v>
      </c>
      <c r="BW56" s="16">
        <f t="shared" si="212"/>
        <v>4300.3192685166377</v>
      </c>
      <c r="BX56" s="62">
        <f t="shared" si="212"/>
        <v>8200.8356118423071</v>
      </c>
      <c r="BY56" s="65">
        <f t="shared" si="212"/>
        <v>2312.7326797754008</v>
      </c>
      <c r="BZ56" s="16">
        <f t="shared" si="212"/>
        <v>2428.3693137641649</v>
      </c>
      <c r="CA56" s="16">
        <f t="shared" si="212"/>
        <v>4196.1477414085675</v>
      </c>
      <c r="CB56" s="16">
        <f t="shared" si="212"/>
        <v>2549.7877794523761</v>
      </c>
      <c r="CC56" s="16">
        <f t="shared" si="212"/>
        <v>7290.8897729919263</v>
      </c>
      <c r="CD56" s="16">
        <f t="shared" si="212"/>
        <v>2677.2771684249769</v>
      </c>
      <c r="CE56" s="16">
        <f t="shared" si="212"/>
        <v>5227.064947877353</v>
      </c>
      <c r="CF56" s="62">
        <f t="shared" si="212"/>
        <v>9968.1669414169628</v>
      </c>
      <c r="CG56" s="65">
        <f t="shared" si="212"/>
        <v>2811.1410268462437</v>
      </c>
      <c r="CH56" s="16">
        <f t="shared" si="212"/>
        <v>2951.6980781885482</v>
      </c>
      <c r="CI56" s="16">
        <f t="shared" si="212"/>
        <v>5100.4438056055051</v>
      </c>
      <c r="CJ56" s="16">
        <f t="shared" si="212"/>
        <v>3099.2829820979878</v>
      </c>
      <c r="CK56" s="16">
        <f t="shared" si="212"/>
        <v>8862.1220871327787</v>
      </c>
      <c r="CL56" s="16">
        <f t="shared" si="212"/>
        <v>3254.2471312029047</v>
      </c>
      <c r="CM56" s="16">
        <f t="shared" si="212"/>
        <v>6353.5301133008943</v>
      </c>
      <c r="CN56" s="62">
        <f t="shared" si="212"/>
        <v>12116.369218335802</v>
      </c>
      <c r="CO56" s="65">
        <f t="shared" si="212"/>
        <v>3416.9594877630075</v>
      </c>
      <c r="CP56" s="16">
        <f t="shared" si="212"/>
        <v>3587.8074621512105</v>
      </c>
      <c r="CQ56" s="16">
        <f t="shared" si="212"/>
        <v>6199.6213234873549</v>
      </c>
      <c r="CR56" s="16">
        <f t="shared" si="212"/>
        <v>3767.1978352587334</v>
      </c>
      <c r="CS56" s="16">
        <f t="shared" si="212"/>
        <v>10771.964785173095</v>
      </c>
      <c r="CT56" s="16">
        <f t="shared" si="212"/>
        <v>3955.5577270216963</v>
      </c>
      <c r="CU56" s="16">
        <f t="shared" si="212"/>
        <v>7722.7555622804593</v>
      </c>
      <c r="CV56" s="62">
        <f t="shared" si="212"/>
        <v>14727.522512194793</v>
      </c>
      <c r="CW56" s="65">
        <f t="shared" ref="CW56:DT56" si="213">CW46-CW48</f>
        <v>4153.3356133727657</v>
      </c>
      <c r="CX56" s="16">
        <f t="shared" si="213"/>
        <v>4361.0023940413867</v>
      </c>
      <c r="CY56" s="16">
        <f t="shared" si="213"/>
        <v>7535.6784663320068</v>
      </c>
      <c r="CZ56" s="16">
        <f t="shared" si="213"/>
        <v>4579.0525137434843</v>
      </c>
      <c r="DA56" s="16">
        <f t="shared" si="213"/>
        <v>13093.390521157577</v>
      </c>
      <c r="DB56" s="16">
        <f t="shared" si="213"/>
        <v>4808.0051394306347</v>
      </c>
      <c r="DC56" s="16">
        <f t="shared" si="213"/>
        <v>9387.057653174088</v>
      </c>
      <c r="DD56" s="62">
        <f t="shared" si="213"/>
        <v>17901.395660588125</v>
      </c>
      <c r="DE56" s="65">
        <f t="shared" si="213"/>
        <v>5048.4053964021668</v>
      </c>
      <c r="DF56" s="16">
        <f t="shared" si="213"/>
        <v>5300.8256662222293</v>
      </c>
      <c r="DG56" s="16">
        <f t="shared" si="213"/>
        <v>9159.6642738170231</v>
      </c>
      <c r="DH56" s="16">
        <f t="shared" si="213"/>
        <v>5565.8669495333797</v>
      </c>
      <c r="DI56" s="16">
        <f t="shared" si="213"/>
        <v>15915.098012157803</v>
      </c>
      <c r="DJ56" s="16">
        <f t="shared" si="213"/>
        <v>5844.160297010063</v>
      </c>
      <c r="DK56" s="16">
        <f t="shared" si="213"/>
        <v>11410.027246543443</v>
      </c>
      <c r="DL56" s="62">
        <f t="shared" si="213"/>
        <v>21759.258309167872</v>
      </c>
      <c r="DM56" s="65">
        <f t="shared" si="213"/>
        <v>6136.3683118605559</v>
      </c>
      <c r="DN56" s="16">
        <f t="shared" si="213"/>
        <v>6443.1867274535825</v>
      </c>
      <c r="DO56" s="16">
        <f t="shared" si="213"/>
        <v>11133.629172726365</v>
      </c>
      <c r="DP56" s="16">
        <f t="shared" si="213"/>
        <v>6765.346063826265</v>
      </c>
      <c r="DQ56" s="16">
        <f t="shared" si="213"/>
        <v>19344.90110314035</v>
      </c>
      <c r="DR56" s="16">
        <f t="shared" si="213"/>
        <v>7103.6133670176023</v>
      </c>
      <c r="DS56" s="16">
        <f t="shared" si="213"/>
        <v>13868.959430844043</v>
      </c>
      <c r="DT56" s="62">
        <f t="shared" si="213"/>
        <v>26448.51447015789</v>
      </c>
    </row>
    <row r="57" spans="2:124" ht="14.4" x14ac:dyDescent="0.3">
      <c r="B57" s="41" t="s">
        <v>53</v>
      </c>
      <c r="C57" s="42" t="s">
        <v>58</v>
      </c>
      <c r="D57" s="42"/>
      <c r="E57" s="69">
        <f t="shared" ref="E57:AJ57" si="214">IFERROR(E56/E13,"na")</f>
        <v>3.887306175198218E-3</v>
      </c>
      <c r="F57" s="13">
        <f t="shared" si="214"/>
        <v>3.9922034951499364E-3</v>
      </c>
      <c r="G57" s="13">
        <f t="shared" si="214"/>
        <v>1.1622604296075848E-2</v>
      </c>
      <c r="H57" s="13">
        <f t="shared" si="214"/>
        <v>5.3655072809645991E-3</v>
      </c>
      <c r="I57" s="13">
        <f t="shared" si="214"/>
        <v>4.5115525491759212E-3</v>
      </c>
      <c r="J57" s="13">
        <f t="shared" si="214"/>
        <v>7.0640432764993988E-3</v>
      </c>
      <c r="K57" s="13">
        <f t="shared" si="214"/>
        <v>6.2857050224184524E-3</v>
      </c>
      <c r="L57" s="64">
        <f t="shared" si="214"/>
        <v>5.3294805285982573E-3</v>
      </c>
      <c r="M57" s="69">
        <f t="shared" si="214"/>
        <v>6.0797934497687292E-3</v>
      </c>
      <c r="N57" s="13">
        <f t="shared" si="214"/>
        <v>8.0991358518924441E-3</v>
      </c>
      <c r="O57" s="13">
        <f t="shared" si="214"/>
        <v>1.2963518579264184E-2</v>
      </c>
      <c r="P57" s="13">
        <f t="shared" si="214"/>
        <v>-0.37859319599695762</v>
      </c>
      <c r="Q57" s="13">
        <f t="shared" si="214"/>
        <v>-0.12520086370979397</v>
      </c>
      <c r="R57" s="13">
        <f t="shared" si="214"/>
        <v>2.0955938220826142E-2</v>
      </c>
      <c r="S57" s="13">
        <f t="shared" si="214"/>
        <v>-0.17357275821914342</v>
      </c>
      <c r="T57" s="64">
        <f t="shared" si="214"/>
        <v>-8.638307496162774E-2</v>
      </c>
      <c r="U57" s="69">
        <f t="shared" si="214"/>
        <v>9.7784315212340531E-3</v>
      </c>
      <c r="V57" s="13">
        <f t="shared" si="214"/>
        <v>1.0619071846985776E-2</v>
      </c>
      <c r="W57" s="13">
        <f t="shared" si="214"/>
        <v>1.6435173041771996E-2</v>
      </c>
      <c r="X57" s="13">
        <f t="shared" si="214"/>
        <v>1.342214129629314E-2</v>
      </c>
      <c r="Y57" s="13">
        <f t="shared" si="214"/>
        <v>1.1249255193039287E-2</v>
      </c>
      <c r="Z57" s="13">
        <f t="shared" si="214"/>
        <v>1.4333946120550653E-2</v>
      </c>
      <c r="AA57" s="13">
        <f t="shared" si="214"/>
        <v>1.3869147722577803E-2</v>
      </c>
      <c r="AB57" s="64">
        <f t="shared" si="214"/>
        <v>1.1987715048184236E-2</v>
      </c>
      <c r="AC57" s="69">
        <f t="shared" si="214"/>
        <v>9.7403506122795743E-3</v>
      </c>
      <c r="AD57" s="13">
        <f t="shared" si="214"/>
        <v>8.2045688889221154E-3</v>
      </c>
      <c r="AE57" s="13">
        <f t="shared" si="214"/>
        <v>1.7658470805363327E-2</v>
      </c>
      <c r="AF57" s="13">
        <f t="shared" si="214"/>
        <v>1.0066704361798077E-2</v>
      </c>
      <c r="AG57" s="13">
        <f t="shared" si="214"/>
        <v>1.1806701818620076E-2</v>
      </c>
      <c r="AH57" s="13">
        <f t="shared" si="214"/>
        <v>1.1233559827297153E-2</v>
      </c>
      <c r="AI57" s="13">
        <f t="shared" si="214"/>
        <v>1.4101214952229078E-2</v>
      </c>
      <c r="AJ57" s="64">
        <f t="shared" si="214"/>
        <v>1.2784768703392265E-2</v>
      </c>
      <c r="AK57" s="69">
        <f t="shared" ref="AK57:BP57" si="215">IFERROR(AK56/AK13,"na")</f>
        <v>1.2326423633064833E-2</v>
      </c>
      <c r="AL57" s="13">
        <f t="shared" si="215"/>
        <v>1.4852773771938426E-2</v>
      </c>
      <c r="AM57" s="13">
        <f t="shared" si="215"/>
        <v>2.3978861744335941E-2</v>
      </c>
      <c r="AN57" s="13">
        <f t="shared" si="215"/>
        <v>1.4539829214271677E-2</v>
      </c>
      <c r="AO57" s="13">
        <f t="shared" si="215"/>
        <v>1.8109400409741381E-2</v>
      </c>
      <c r="AP57" s="13">
        <f t="shared" si="215"/>
        <v>8.9282793209319814E-3</v>
      </c>
      <c r="AQ57" s="13">
        <f t="shared" si="215"/>
        <v>1.3545536058916511E-2</v>
      </c>
      <c r="AR57" s="64">
        <f t="shared" si="215"/>
        <v>1.5636628406658661E-2</v>
      </c>
      <c r="AS57" s="69">
        <f t="shared" si="215"/>
        <v>1.4573605056897058E-2</v>
      </c>
      <c r="AT57" s="13">
        <f t="shared" si="215"/>
        <v>1.7136684703062611E-2</v>
      </c>
      <c r="AU57" s="13">
        <f t="shared" si="215"/>
        <v>1.6201202147248493E-2</v>
      </c>
      <c r="AV57" s="13">
        <f t="shared" si="215"/>
        <v>1.2691553087151326E-2</v>
      </c>
      <c r="AW57" s="13">
        <f t="shared" si="215"/>
        <v>1.4558975487458466E-2</v>
      </c>
      <c r="AX57" s="13">
        <f t="shared" si="215"/>
        <v>1.849920849567235E-2</v>
      </c>
      <c r="AY57" s="13">
        <f t="shared" si="215"/>
        <v>1.4577101908927866E-2</v>
      </c>
      <c r="AZ57" s="13">
        <f t="shared" si="215"/>
        <v>1.5343692151022621E-2</v>
      </c>
      <c r="BA57" s="69">
        <f t="shared" si="215"/>
        <v>1.8499208495672291E-2</v>
      </c>
      <c r="BB57" s="13">
        <f t="shared" si="215"/>
        <v>1.8499208495672333E-2</v>
      </c>
      <c r="BC57" s="13">
        <f t="shared" si="215"/>
        <v>1.6372862691572149E-2</v>
      </c>
      <c r="BD57" s="13">
        <f t="shared" si="215"/>
        <v>1.8499208495672416E-2</v>
      </c>
      <c r="BE57" s="13">
        <f t="shared" si="215"/>
        <v>1.8499208495672215E-2</v>
      </c>
      <c r="BF57" s="13">
        <f t="shared" si="215"/>
        <v>1.8499208495672281E-2</v>
      </c>
      <c r="BG57" s="13">
        <f t="shared" si="215"/>
        <v>1.8499208495672166E-2</v>
      </c>
      <c r="BH57" s="64">
        <f t="shared" si="215"/>
        <v>1.8499208495672284E-2</v>
      </c>
      <c r="BI57" s="69">
        <f t="shared" si="215"/>
        <v>1.8499208495672347E-2</v>
      </c>
      <c r="BJ57" s="13">
        <f t="shared" si="215"/>
        <v>1.8499208495672281E-2</v>
      </c>
      <c r="BK57" s="13">
        <f t="shared" si="215"/>
        <v>1.6372862691571961E-2</v>
      </c>
      <c r="BL57" s="13">
        <f t="shared" si="215"/>
        <v>1.8499208495672291E-2</v>
      </c>
      <c r="BM57" s="13">
        <f t="shared" si="215"/>
        <v>1.8499208495672312E-2</v>
      </c>
      <c r="BN57" s="13">
        <f t="shared" si="215"/>
        <v>1.8499208495672371E-2</v>
      </c>
      <c r="BO57" s="13">
        <f t="shared" si="215"/>
        <v>1.8499208495672333E-2</v>
      </c>
      <c r="BP57" s="64">
        <f t="shared" si="215"/>
        <v>1.8499208495672204E-2</v>
      </c>
      <c r="BQ57" s="69">
        <f t="shared" ref="BQ57:CV57" si="216">IFERROR(BQ56/BQ13,"na")</f>
        <v>1.8499208495672315E-2</v>
      </c>
      <c r="BR57" s="13">
        <f t="shared" si="216"/>
        <v>1.8499208495672419E-2</v>
      </c>
      <c r="BS57" s="13">
        <f t="shared" si="216"/>
        <v>1.6372862691572097E-2</v>
      </c>
      <c r="BT57" s="13">
        <f t="shared" si="216"/>
        <v>1.8499208495672364E-2</v>
      </c>
      <c r="BU57" s="13">
        <f t="shared" si="216"/>
        <v>1.849920849567219E-2</v>
      </c>
      <c r="BV57" s="13">
        <f t="shared" si="216"/>
        <v>1.8499208495672343E-2</v>
      </c>
      <c r="BW57" s="13">
        <f t="shared" si="216"/>
        <v>1.8499208495672475E-2</v>
      </c>
      <c r="BX57" s="64">
        <f t="shared" si="216"/>
        <v>1.8499208495672298E-2</v>
      </c>
      <c r="BY57" s="69">
        <f t="shared" si="216"/>
        <v>1.8499208495672392E-2</v>
      </c>
      <c r="BZ57" s="13">
        <f t="shared" si="216"/>
        <v>1.8499208495672347E-2</v>
      </c>
      <c r="CA57" s="13">
        <f t="shared" si="216"/>
        <v>1.6372862691572041E-2</v>
      </c>
      <c r="CB57" s="13">
        <f t="shared" si="216"/>
        <v>1.8499208495672364E-2</v>
      </c>
      <c r="CC57" s="13">
        <f t="shared" si="216"/>
        <v>1.8499208495672326E-2</v>
      </c>
      <c r="CD57" s="13">
        <f t="shared" si="216"/>
        <v>1.8499208495672239E-2</v>
      </c>
      <c r="CE57" s="13">
        <f t="shared" si="216"/>
        <v>1.8499208495672301E-2</v>
      </c>
      <c r="CF57" s="64">
        <f t="shared" si="216"/>
        <v>1.8499208495672412E-2</v>
      </c>
      <c r="CG57" s="69">
        <f t="shared" si="216"/>
        <v>1.8499208495672353E-2</v>
      </c>
      <c r="CH57" s="13">
        <f t="shared" si="216"/>
        <v>1.8499208495672305E-2</v>
      </c>
      <c r="CI57" s="13">
        <f t="shared" si="216"/>
        <v>1.6372862691572062E-2</v>
      </c>
      <c r="CJ57" s="13">
        <f t="shared" si="216"/>
        <v>1.8499208495672378E-2</v>
      </c>
      <c r="CK57" s="13">
        <f t="shared" si="216"/>
        <v>1.8499208495672343E-2</v>
      </c>
      <c r="CL57" s="13">
        <f t="shared" si="216"/>
        <v>1.8499208495672475E-2</v>
      </c>
      <c r="CM57" s="13">
        <f t="shared" si="216"/>
        <v>1.8499208495672433E-2</v>
      </c>
      <c r="CN57" s="64">
        <f t="shared" si="216"/>
        <v>1.8499208495672558E-2</v>
      </c>
      <c r="CO57" s="69">
        <f t="shared" si="216"/>
        <v>1.8499208495672246E-2</v>
      </c>
      <c r="CP57" s="13">
        <f t="shared" si="216"/>
        <v>1.8499208495672517E-2</v>
      </c>
      <c r="CQ57" s="13">
        <f t="shared" si="216"/>
        <v>1.6372862691572263E-2</v>
      </c>
      <c r="CR57" s="13">
        <f t="shared" si="216"/>
        <v>1.8499208495672329E-2</v>
      </c>
      <c r="CS57" s="13">
        <f t="shared" si="216"/>
        <v>1.849920849567261E-2</v>
      </c>
      <c r="CT57" s="13">
        <f t="shared" si="216"/>
        <v>1.8499208495672454E-2</v>
      </c>
      <c r="CU57" s="13">
        <f t="shared" si="216"/>
        <v>1.8499208495672465E-2</v>
      </c>
      <c r="CV57" s="64">
        <f t="shared" si="216"/>
        <v>1.8499208495672572E-2</v>
      </c>
      <c r="CW57" s="69">
        <f t="shared" ref="CW57:DT57" si="217">IFERROR(CW56/CW13,"na")</f>
        <v>1.8499208495672385E-2</v>
      </c>
      <c r="CX57" s="13">
        <f t="shared" si="217"/>
        <v>1.8499208495672312E-2</v>
      </c>
      <c r="CY57" s="13">
        <f t="shared" si="217"/>
        <v>1.6372862691571951E-2</v>
      </c>
      <c r="CZ57" s="13">
        <f t="shared" si="217"/>
        <v>1.8499208495672426E-2</v>
      </c>
      <c r="DA57" s="13">
        <f t="shared" si="217"/>
        <v>1.8499208495672291E-2</v>
      </c>
      <c r="DB57" s="13">
        <f t="shared" si="217"/>
        <v>1.8499208495672333E-2</v>
      </c>
      <c r="DC57" s="13">
        <f t="shared" si="217"/>
        <v>1.8499208495672319E-2</v>
      </c>
      <c r="DD57" s="64">
        <f t="shared" si="217"/>
        <v>1.8499208495672211E-2</v>
      </c>
      <c r="DE57" s="69">
        <f t="shared" si="217"/>
        <v>1.8499208495672333E-2</v>
      </c>
      <c r="DF57" s="13">
        <f t="shared" si="217"/>
        <v>1.8499208495672173E-2</v>
      </c>
      <c r="DG57" s="13">
        <f t="shared" si="217"/>
        <v>1.6372862691572045E-2</v>
      </c>
      <c r="DH57" s="13">
        <f t="shared" si="217"/>
        <v>1.8499208495672301E-2</v>
      </c>
      <c r="DI57" s="13">
        <f t="shared" si="217"/>
        <v>1.8499208495672298E-2</v>
      </c>
      <c r="DJ57" s="13">
        <f t="shared" si="217"/>
        <v>1.8499208495672347E-2</v>
      </c>
      <c r="DK57" s="13">
        <f t="shared" si="217"/>
        <v>1.8499208495672326E-2</v>
      </c>
      <c r="DL57" s="64">
        <f t="shared" si="217"/>
        <v>1.8499208495672315E-2</v>
      </c>
      <c r="DM57" s="69">
        <f t="shared" si="217"/>
        <v>1.8499208495672315E-2</v>
      </c>
      <c r="DN57" s="13">
        <f t="shared" si="217"/>
        <v>1.8499208495672312E-2</v>
      </c>
      <c r="DO57" s="13">
        <f t="shared" si="217"/>
        <v>1.6372862691572135E-2</v>
      </c>
      <c r="DP57" s="13">
        <f t="shared" si="217"/>
        <v>1.8499208495672319E-2</v>
      </c>
      <c r="DQ57" s="13">
        <f t="shared" si="217"/>
        <v>1.8499208495672263E-2</v>
      </c>
      <c r="DR57" s="13">
        <f t="shared" si="217"/>
        <v>1.8499208495672381E-2</v>
      </c>
      <c r="DS57" s="13">
        <f t="shared" si="217"/>
        <v>1.8499208495672582E-2</v>
      </c>
      <c r="DT57" s="64">
        <f t="shared" si="217"/>
        <v>1.8499208495672253E-2</v>
      </c>
    </row>
    <row r="58" spans="2:124" x14ac:dyDescent="0.25">
      <c r="B58" s="10" t="s">
        <v>205</v>
      </c>
      <c r="C58" s="10" t="s">
        <v>57</v>
      </c>
      <c r="E58" s="49">
        <v>0</v>
      </c>
      <c r="F58" s="10">
        <v>0</v>
      </c>
      <c r="G58" s="10">
        <f>E58+F58</f>
        <v>0</v>
      </c>
      <c r="H58" s="10">
        <v>0</v>
      </c>
      <c r="I58" s="10">
        <f>E58+F58+H58</f>
        <v>0</v>
      </c>
      <c r="J58" s="10">
        <v>0</v>
      </c>
      <c r="K58" s="10">
        <f>H58+J58</f>
        <v>0</v>
      </c>
      <c r="L58" s="50">
        <f>E58+F58+H58+J58</f>
        <v>0</v>
      </c>
      <c r="M58" s="49">
        <v>0</v>
      </c>
      <c r="N58" s="10">
        <v>0</v>
      </c>
      <c r="O58" s="10">
        <f>M58+N58</f>
        <v>0</v>
      </c>
      <c r="P58" s="10">
        <v>0</v>
      </c>
      <c r="Q58" s="10">
        <f>M58+N58+P58</f>
        <v>0</v>
      </c>
      <c r="R58" s="10">
        <v>0</v>
      </c>
      <c r="S58" s="10">
        <f>P58+R58</f>
        <v>0</v>
      </c>
      <c r="T58" s="50">
        <f>M58+N58+P58+R58</f>
        <v>0</v>
      </c>
      <c r="U58" s="49">
        <v>0</v>
      </c>
      <c r="V58" s="10">
        <v>0</v>
      </c>
      <c r="W58" s="10">
        <f>U58+V58</f>
        <v>0</v>
      </c>
      <c r="X58" s="10">
        <v>0</v>
      </c>
      <c r="Y58" s="10">
        <f>U58+V58+X58</f>
        <v>0</v>
      </c>
      <c r="Z58" s="10">
        <v>0</v>
      </c>
      <c r="AA58" s="10">
        <f>X58+Z58</f>
        <v>0</v>
      </c>
      <c r="AB58" s="50">
        <f>U58+V58+X58+Z58</f>
        <v>0</v>
      </c>
      <c r="AC58" s="49">
        <v>0</v>
      </c>
      <c r="AD58" s="10">
        <v>0</v>
      </c>
      <c r="AE58" s="10">
        <f>AC58+AD58</f>
        <v>0</v>
      </c>
      <c r="AF58" s="10">
        <v>0</v>
      </c>
      <c r="AG58" s="10">
        <f>AC58+AD58+AF58</f>
        <v>0</v>
      </c>
      <c r="AH58" s="10">
        <v>0</v>
      </c>
      <c r="AI58" s="10">
        <f>AF58+AH58</f>
        <v>0</v>
      </c>
      <c r="AJ58" s="50">
        <f>AC58+AD58+AF58+AH58</f>
        <v>0</v>
      </c>
      <c r="AK58" s="49">
        <v>0</v>
      </c>
      <c r="AL58" s="10">
        <v>0</v>
      </c>
      <c r="AM58" s="10">
        <f>AK58+AL58</f>
        <v>0</v>
      </c>
      <c r="AN58" s="10">
        <v>0</v>
      </c>
      <c r="AO58" s="10">
        <f>AK58+AL58+AN58</f>
        <v>0</v>
      </c>
      <c r="AP58" s="10">
        <v>0</v>
      </c>
      <c r="AQ58" s="10">
        <f>AN58+AP58</f>
        <v>0</v>
      </c>
      <c r="AR58" s="50">
        <f>AK58+AL58+AN58+AP58</f>
        <v>0</v>
      </c>
      <c r="AS58" s="49">
        <v>0</v>
      </c>
      <c r="AT58" s="10">
        <v>0</v>
      </c>
      <c r="AU58" s="10">
        <f>AS58+AT58</f>
        <v>0</v>
      </c>
      <c r="AV58" s="10">
        <v>0</v>
      </c>
      <c r="AW58" s="10">
        <f>AS58+AT58+AV58</f>
        <v>0</v>
      </c>
      <c r="AX58" s="10">
        <v>0</v>
      </c>
      <c r="AY58" s="10">
        <f>AV58+AX58</f>
        <v>0</v>
      </c>
      <c r="AZ58" s="10">
        <f>AS58+AT58+AV58+AX58</f>
        <v>0</v>
      </c>
      <c r="BA58" s="49">
        <v>0</v>
      </c>
      <c r="BB58" s="10">
        <v>0</v>
      </c>
      <c r="BC58" s="10">
        <f>BA58+BB58</f>
        <v>0</v>
      </c>
      <c r="BD58" s="10">
        <v>0</v>
      </c>
      <c r="BE58" s="10">
        <f>BA58+BB58+BD58</f>
        <v>0</v>
      </c>
      <c r="BF58" s="10">
        <v>0</v>
      </c>
      <c r="BG58" s="10">
        <f>BD58+BF58</f>
        <v>0</v>
      </c>
      <c r="BH58" s="50">
        <f>BA58+BB58+BD58+BF58</f>
        <v>0</v>
      </c>
      <c r="BI58" s="49">
        <v>0</v>
      </c>
      <c r="BJ58" s="10">
        <v>0</v>
      </c>
      <c r="BK58" s="10">
        <f>BI58+BJ58</f>
        <v>0</v>
      </c>
      <c r="BL58" s="10">
        <v>0</v>
      </c>
      <c r="BM58" s="10">
        <f>BI58+BJ58+BL58</f>
        <v>0</v>
      </c>
      <c r="BN58" s="10">
        <v>0</v>
      </c>
      <c r="BO58" s="10">
        <f>BL58+BN58</f>
        <v>0</v>
      </c>
      <c r="BP58" s="50">
        <f>BI58+BJ58+BL58+BN58</f>
        <v>0</v>
      </c>
      <c r="BQ58" s="49">
        <v>0</v>
      </c>
      <c r="BR58" s="10">
        <v>0</v>
      </c>
      <c r="BS58" s="10">
        <f>BQ58+BR58</f>
        <v>0</v>
      </c>
      <c r="BT58" s="10">
        <v>0</v>
      </c>
      <c r="BU58" s="10">
        <f>BQ58+BR58+BT58</f>
        <v>0</v>
      </c>
      <c r="BV58" s="10">
        <v>0</v>
      </c>
      <c r="BW58" s="10">
        <f>BT58+BV58</f>
        <v>0</v>
      </c>
      <c r="BX58" s="50">
        <f>BQ58+BR58+BT58+BV58</f>
        <v>0</v>
      </c>
      <c r="BY58" s="49">
        <v>0</v>
      </c>
      <c r="BZ58" s="10">
        <v>0</v>
      </c>
      <c r="CA58" s="10">
        <f>BY58+BZ58</f>
        <v>0</v>
      </c>
      <c r="CB58" s="10">
        <v>0</v>
      </c>
      <c r="CC58" s="10">
        <f>BY58+BZ58+CB58</f>
        <v>0</v>
      </c>
      <c r="CD58" s="10">
        <v>0</v>
      </c>
      <c r="CE58" s="10">
        <f>CB58+CD58</f>
        <v>0</v>
      </c>
      <c r="CF58" s="50">
        <f>BY58+BZ58+CB58+CD58</f>
        <v>0</v>
      </c>
      <c r="CG58" s="49">
        <v>0</v>
      </c>
      <c r="CH58" s="10">
        <v>0</v>
      </c>
      <c r="CI58" s="10">
        <f>CG58+CH58</f>
        <v>0</v>
      </c>
      <c r="CJ58" s="10">
        <v>0</v>
      </c>
      <c r="CK58" s="10">
        <f>CG58+CH58+CJ58</f>
        <v>0</v>
      </c>
      <c r="CL58" s="10">
        <v>0</v>
      </c>
      <c r="CM58" s="10">
        <f>CJ58+CL58</f>
        <v>0</v>
      </c>
      <c r="CN58" s="50">
        <f>CG58+CH58+CJ58+CL58</f>
        <v>0</v>
      </c>
      <c r="CO58" s="49">
        <v>0</v>
      </c>
      <c r="CP58" s="10">
        <v>0</v>
      </c>
      <c r="CQ58" s="10">
        <f>CO58+CP58</f>
        <v>0</v>
      </c>
      <c r="CR58" s="10">
        <v>0</v>
      </c>
      <c r="CS58" s="10">
        <f>CO58+CP58+CR58</f>
        <v>0</v>
      </c>
      <c r="CT58" s="10">
        <v>0</v>
      </c>
      <c r="CU58" s="10">
        <f>CR58+CT58</f>
        <v>0</v>
      </c>
      <c r="CV58" s="50">
        <f>CO58+CP58+CR58+CT58</f>
        <v>0</v>
      </c>
      <c r="CW58" s="49">
        <v>0</v>
      </c>
      <c r="CX58" s="10">
        <v>0</v>
      </c>
      <c r="CY58" s="10">
        <f>CW58+CX58</f>
        <v>0</v>
      </c>
      <c r="CZ58" s="10">
        <v>0</v>
      </c>
      <c r="DA58" s="10">
        <f>CW58+CX58+CZ58</f>
        <v>0</v>
      </c>
      <c r="DB58" s="10">
        <v>0</v>
      </c>
      <c r="DC58" s="10">
        <f>CZ58+DB58</f>
        <v>0</v>
      </c>
      <c r="DD58" s="50">
        <f>CW58+CX58+CZ58+DB58</f>
        <v>0</v>
      </c>
      <c r="DE58" s="49">
        <v>0</v>
      </c>
      <c r="DF58" s="10">
        <v>0</v>
      </c>
      <c r="DG58" s="10">
        <f>DE58+DF58</f>
        <v>0</v>
      </c>
      <c r="DH58" s="10">
        <v>0</v>
      </c>
      <c r="DI58" s="10">
        <f>DE58+DF58+DH58</f>
        <v>0</v>
      </c>
      <c r="DJ58" s="10">
        <v>0</v>
      </c>
      <c r="DK58" s="10">
        <f>DH58+DJ58</f>
        <v>0</v>
      </c>
      <c r="DL58" s="50">
        <f>DE58+DF58+DH58+DJ58</f>
        <v>0</v>
      </c>
      <c r="DM58" s="49">
        <v>0</v>
      </c>
      <c r="DN58" s="10">
        <v>0</v>
      </c>
      <c r="DO58" s="10">
        <f>DM58+DN58</f>
        <v>0</v>
      </c>
      <c r="DP58" s="10">
        <v>0</v>
      </c>
      <c r="DQ58" s="10">
        <f>DM58+DN58+DP58</f>
        <v>0</v>
      </c>
      <c r="DR58" s="10">
        <v>0</v>
      </c>
      <c r="DS58" s="10">
        <f>DP58+DR58</f>
        <v>0</v>
      </c>
      <c r="DT58" s="50">
        <f>DM58+DN58+DP58+DR58</f>
        <v>0</v>
      </c>
    </row>
    <row r="59" spans="2:124" ht="14.4" x14ac:dyDescent="0.3">
      <c r="B59" s="41" t="s">
        <v>206</v>
      </c>
      <c r="C59" s="12" t="s">
        <v>58</v>
      </c>
      <c r="D59" s="12"/>
      <c r="E59" s="49">
        <f>IFERROR(E58/E56,"na")</f>
        <v>0</v>
      </c>
      <c r="F59" s="10">
        <f>IFERROR(F58/F56,"na")</f>
        <v>0</v>
      </c>
      <c r="G59" s="10">
        <f>IFERROR(G58/G56,"na")</f>
        <v>0</v>
      </c>
      <c r="H59" s="10">
        <f>IFERROR(H58/H56,"na")</f>
        <v>0</v>
      </c>
      <c r="I59" s="10">
        <f>E59+F59+H59</f>
        <v>0</v>
      </c>
      <c r="J59" s="10">
        <v>0</v>
      </c>
      <c r="K59" s="10">
        <f>H59+J59</f>
        <v>0</v>
      </c>
      <c r="L59" s="50">
        <f>E59+F59+H59+J59</f>
        <v>0</v>
      </c>
      <c r="M59" s="49">
        <f>IFERROR(M58/M56,"na")</f>
        <v>0</v>
      </c>
      <c r="N59" s="10">
        <f>IFERROR(N58/N56,"na")</f>
        <v>0</v>
      </c>
      <c r="O59" s="10">
        <f>IFERROR(O58/O56,"na")</f>
        <v>0</v>
      </c>
      <c r="P59" s="10">
        <f>IFERROR(P58/P56,"na")</f>
        <v>0</v>
      </c>
      <c r="Q59" s="10">
        <f>M59+N59+P59</f>
        <v>0</v>
      </c>
      <c r="R59" s="10">
        <v>0</v>
      </c>
      <c r="S59" s="10">
        <f>P59+R59</f>
        <v>0</v>
      </c>
      <c r="T59" s="50">
        <f>M59+N59+P59+R59</f>
        <v>0</v>
      </c>
      <c r="U59" s="49">
        <f>IFERROR(U58/U56,"na")</f>
        <v>0</v>
      </c>
      <c r="V59" s="10">
        <f>IFERROR(V58/V56,"na")</f>
        <v>0</v>
      </c>
      <c r="W59" s="10">
        <f>IFERROR(W58/W56,"na")</f>
        <v>0</v>
      </c>
      <c r="X59" s="10">
        <f>IFERROR(X58/X56,"na")</f>
        <v>0</v>
      </c>
      <c r="Y59" s="10">
        <f>U59+V59+X59</f>
        <v>0</v>
      </c>
      <c r="Z59" s="10">
        <v>0</v>
      </c>
      <c r="AA59" s="10">
        <f>X59+Z59</f>
        <v>0</v>
      </c>
      <c r="AB59" s="50">
        <f>U59+V59+X59+Z59</f>
        <v>0</v>
      </c>
      <c r="AC59" s="49">
        <f>IFERROR(AC58/AC56,"na")</f>
        <v>0</v>
      </c>
      <c r="AD59" s="10">
        <f>IFERROR(AD58/AD56,"na")</f>
        <v>0</v>
      </c>
      <c r="AE59" s="10">
        <f>IFERROR(AE58/AE56,"na")</f>
        <v>0</v>
      </c>
      <c r="AF59" s="10">
        <f>IFERROR(AF58/AF56,"na")</f>
        <v>0</v>
      </c>
      <c r="AG59" s="10">
        <f>AC59+AD59+AF59</f>
        <v>0</v>
      </c>
      <c r="AH59" s="10">
        <v>0</v>
      </c>
      <c r="AI59" s="10">
        <f>AF59+AH59</f>
        <v>0</v>
      </c>
      <c r="AJ59" s="50">
        <f>AC59+AD59+AF59+AH59</f>
        <v>0</v>
      </c>
      <c r="AK59" s="49">
        <f>IFERROR(AK58/AK56,"na")</f>
        <v>0</v>
      </c>
      <c r="AL59" s="10">
        <f>IFERROR(AL58/AL56,"na")</f>
        <v>0</v>
      </c>
      <c r="AM59" s="10">
        <f>IFERROR(AM58/AM56,"na")</f>
        <v>0</v>
      </c>
      <c r="AN59" s="10">
        <f>IFERROR(AN58/AN56,"na")</f>
        <v>0</v>
      </c>
      <c r="AO59" s="10">
        <f>AK59+AL59+AN59</f>
        <v>0</v>
      </c>
      <c r="AP59" s="10">
        <v>0</v>
      </c>
      <c r="AQ59" s="10">
        <f>AN59+AP59</f>
        <v>0</v>
      </c>
      <c r="AR59" s="50">
        <f>AK59+AL59+AN59+AP59</f>
        <v>0</v>
      </c>
      <c r="AS59" s="49">
        <f>IFERROR(AS58/AS56,"na")</f>
        <v>0</v>
      </c>
      <c r="AT59" s="10">
        <f>IFERROR(AT58/AT56,"na")</f>
        <v>0</v>
      </c>
      <c r="AU59" s="10">
        <f>IFERROR(AU58/AU56,"na")</f>
        <v>0</v>
      </c>
      <c r="AV59" s="10">
        <v>0</v>
      </c>
      <c r="AW59" s="10">
        <f>AS59+AT59+AV59</f>
        <v>0</v>
      </c>
      <c r="AX59" s="10">
        <v>0</v>
      </c>
      <c r="AY59" s="10">
        <f>AV59+AX59</f>
        <v>0</v>
      </c>
      <c r="AZ59" s="10">
        <f>AS59+AT59+AV59+AX59</f>
        <v>0</v>
      </c>
      <c r="BA59" s="49">
        <v>0</v>
      </c>
      <c r="BB59" s="10">
        <v>0</v>
      </c>
      <c r="BC59" s="10">
        <f>IFERROR(BC58/BC56,"na")</f>
        <v>0</v>
      </c>
      <c r="BD59" s="10">
        <v>0</v>
      </c>
      <c r="BE59" s="10">
        <f>BA59+BB59+BD59</f>
        <v>0</v>
      </c>
      <c r="BF59" s="10">
        <v>0</v>
      </c>
      <c r="BG59" s="10">
        <f>BD59+BF59</f>
        <v>0</v>
      </c>
      <c r="BH59" s="50">
        <f>BA59+BB59+BD59+BF59</f>
        <v>0</v>
      </c>
      <c r="BI59" s="49">
        <v>0</v>
      </c>
      <c r="BJ59" s="10">
        <v>0</v>
      </c>
      <c r="BK59" s="10">
        <f>IFERROR(BK58/BK56,"na")</f>
        <v>0</v>
      </c>
      <c r="BL59" s="10">
        <v>0</v>
      </c>
      <c r="BM59" s="10">
        <f>BI59+BJ59+BL59</f>
        <v>0</v>
      </c>
      <c r="BN59" s="10">
        <v>0</v>
      </c>
      <c r="BO59" s="10">
        <f>BL59+BN59</f>
        <v>0</v>
      </c>
      <c r="BP59" s="50">
        <f>BI59+BJ59+BL59+BN59</f>
        <v>0</v>
      </c>
      <c r="BQ59" s="49">
        <v>0</v>
      </c>
      <c r="BR59" s="10">
        <v>0</v>
      </c>
      <c r="BS59" s="10">
        <f>IFERROR(BS58/BS56,"na")</f>
        <v>0</v>
      </c>
      <c r="BT59" s="10">
        <v>0</v>
      </c>
      <c r="BU59" s="10">
        <f>BQ59+BR59+BT59</f>
        <v>0</v>
      </c>
      <c r="BV59" s="10">
        <v>0</v>
      </c>
      <c r="BW59" s="10">
        <f>BT59+BV59</f>
        <v>0</v>
      </c>
      <c r="BX59" s="50">
        <f>BQ59+BR59+BT59+BV59</f>
        <v>0</v>
      </c>
      <c r="BY59" s="49">
        <v>0</v>
      </c>
      <c r="BZ59" s="10">
        <v>0</v>
      </c>
      <c r="CA59" s="10">
        <f>IFERROR(CA58/CA56,"na")</f>
        <v>0</v>
      </c>
      <c r="CB59" s="10">
        <v>0</v>
      </c>
      <c r="CC59" s="10">
        <f>BY59+BZ59+CB59</f>
        <v>0</v>
      </c>
      <c r="CD59" s="10">
        <v>0</v>
      </c>
      <c r="CE59" s="10">
        <f>CB59+CD59</f>
        <v>0</v>
      </c>
      <c r="CF59" s="50">
        <f>BY59+BZ59+CB59+CD59</f>
        <v>0</v>
      </c>
      <c r="CG59" s="49">
        <v>0</v>
      </c>
      <c r="CH59" s="10">
        <v>0</v>
      </c>
      <c r="CI59" s="10">
        <f>IFERROR(CI58/CI56,"na")</f>
        <v>0</v>
      </c>
      <c r="CJ59" s="10">
        <v>0</v>
      </c>
      <c r="CK59" s="10">
        <f>CG59+CH59+CJ59</f>
        <v>0</v>
      </c>
      <c r="CL59" s="10">
        <v>0</v>
      </c>
      <c r="CM59" s="10">
        <f>CJ59+CL59</f>
        <v>0</v>
      </c>
      <c r="CN59" s="50">
        <f>CG59+CH59+CJ59+CL59</f>
        <v>0</v>
      </c>
      <c r="CO59" s="49">
        <v>0</v>
      </c>
      <c r="CP59" s="10">
        <v>0</v>
      </c>
      <c r="CQ59" s="10">
        <f>IFERROR(CQ58/CQ56,"na")</f>
        <v>0</v>
      </c>
      <c r="CR59" s="10">
        <v>0</v>
      </c>
      <c r="CS59" s="10">
        <f>CO59+CP59+CR59</f>
        <v>0</v>
      </c>
      <c r="CT59" s="10">
        <v>0</v>
      </c>
      <c r="CU59" s="10">
        <f>CR59+CT59</f>
        <v>0</v>
      </c>
      <c r="CV59" s="50">
        <f>CO59+CP59+CR59+CT59</f>
        <v>0</v>
      </c>
      <c r="CW59" s="49">
        <v>0</v>
      </c>
      <c r="CX59" s="10">
        <v>0</v>
      </c>
      <c r="CY59" s="10">
        <f>IFERROR(CY58/CY56,"na")</f>
        <v>0</v>
      </c>
      <c r="CZ59" s="10">
        <v>0</v>
      </c>
      <c r="DA59" s="10">
        <f>CW59+CX59+CZ59</f>
        <v>0</v>
      </c>
      <c r="DB59" s="10">
        <v>0</v>
      </c>
      <c r="DC59" s="10">
        <f>CZ59+DB59</f>
        <v>0</v>
      </c>
      <c r="DD59" s="50">
        <f>CW59+CX59+CZ59+DB59</f>
        <v>0</v>
      </c>
      <c r="DE59" s="49">
        <v>0</v>
      </c>
      <c r="DF59" s="10">
        <v>0</v>
      </c>
      <c r="DG59" s="10">
        <f>IFERROR(DG58/DG56,"na")</f>
        <v>0</v>
      </c>
      <c r="DH59" s="10">
        <v>0</v>
      </c>
      <c r="DI59" s="10">
        <f>DE59+DF59+DH59</f>
        <v>0</v>
      </c>
      <c r="DJ59" s="10">
        <v>0</v>
      </c>
      <c r="DK59" s="10">
        <f>DH59+DJ59</f>
        <v>0</v>
      </c>
      <c r="DL59" s="50">
        <f>DE59+DF59+DH59+DJ59</f>
        <v>0</v>
      </c>
      <c r="DM59" s="49">
        <v>0</v>
      </c>
      <c r="DN59" s="10">
        <v>0</v>
      </c>
      <c r="DO59" s="10">
        <f>IFERROR(DO58/DO56,"na")</f>
        <v>0</v>
      </c>
      <c r="DP59" s="10">
        <v>0</v>
      </c>
      <c r="DQ59" s="10">
        <f>DM59+DN59+DP59</f>
        <v>0</v>
      </c>
      <c r="DR59" s="10">
        <v>0</v>
      </c>
      <c r="DS59" s="10">
        <f>DP59+DR59</f>
        <v>0</v>
      </c>
      <c r="DT59" s="50">
        <f>DM59+DN59+DP59+DR59</f>
        <v>0</v>
      </c>
    </row>
    <row r="60" spans="2:124" x14ac:dyDescent="0.25">
      <c r="B60" s="40" t="s">
        <v>207</v>
      </c>
      <c r="C60" s="40" t="s">
        <v>57</v>
      </c>
      <c r="D60" s="40"/>
      <c r="E60" s="65">
        <f t="shared" ref="E60:AJ60" si="218">E56-E58</f>
        <v>59.963000000001202</v>
      </c>
      <c r="F60" s="16">
        <f t="shared" si="218"/>
        <v>75.169000000003393</v>
      </c>
      <c r="G60" s="16">
        <f t="shared" si="218"/>
        <v>398.1240000000065</v>
      </c>
      <c r="H60" s="16">
        <f t="shared" si="218"/>
        <v>121.94299999999689</v>
      </c>
      <c r="I60" s="16">
        <f t="shared" si="218"/>
        <v>257.07499999999993</v>
      </c>
      <c r="J60" s="16">
        <f t="shared" si="218"/>
        <v>189.80699999999641</v>
      </c>
      <c r="K60" s="16">
        <f t="shared" si="218"/>
        <v>311.75000000000045</v>
      </c>
      <c r="L60" s="62">
        <f t="shared" si="218"/>
        <v>446.88199999998545</v>
      </c>
      <c r="M60" s="65">
        <f t="shared" si="218"/>
        <v>141.13700000000421</v>
      </c>
      <c r="N60" s="16">
        <f t="shared" si="218"/>
        <v>218.19400000000246</v>
      </c>
      <c r="O60" s="16">
        <f t="shared" si="218"/>
        <v>650.17900000000282</v>
      </c>
      <c r="P60" s="16">
        <f t="shared" si="218"/>
        <v>-9918.9036000000069</v>
      </c>
      <c r="Q60" s="16">
        <f t="shared" si="218"/>
        <v>-9559.5726000000104</v>
      </c>
      <c r="R60" s="16">
        <f t="shared" si="218"/>
        <v>578.64399999999841</v>
      </c>
      <c r="S60" s="16">
        <f t="shared" si="218"/>
        <v>-9340.2596000000121</v>
      </c>
      <c r="T60" s="62">
        <f t="shared" si="218"/>
        <v>-8980.9286000000029</v>
      </c>
      <c r="U60" s="65">
        <f t="shared" si="218"/>
        <v>280.08599999999814</v>
      </c>
      <c r="V60" s="16">
        <f t="shared" si="218"/>
        <v>294.80799999999999</v>
      </c>
      <c r="W60" s="16">
        <f t="shared" si="218"/>
        <v>927.03200000000186</v>
      </c>
      <c r="X60" s="16">
        <f t="shared" si="218"/>
        <v>368.3059999999997</v>
      </c>
      <c r="Y60" s="16">
        <f t="shared" si="218"/>
        <v>943.1999999999905</v>
      </c>
      <c r="Z60" s="16">
        <f t="shared" si="218"/>
        <v>378.26999999999987</v>
      </c>
      <c r="AA60" s="16">
        <f t="shared" si="218"/>
        <v>746.57599999999957</v>
      </c>
      <c r="AB60" s="62">
        <f t="shared" si="218"/>
        <v>1321.4700000000012</v>
      </c>
      <c r="AC60" s="65">
        <f t="shared" si="218"/>
        <v>240.47599999999937</v>
      </c>
      <c r="AD60" s="16">
        <f t="shared" si="218"/>
        <v>337.94199999999972</v>
      </c>
      <c r="AE60" s="16">
        <f t="shared" si="218"/>
        <v>1163.3069999999882</v>
      </c>
      <c r="AF60" s="16">
        <f t="shared" si="218"/>
        <v>336.7929999999966</v>
      </c>
      <c r="AG60" s="16">
        <f t="shared" si="218"/>
        <v>1172.8099999999813</v>
      </c>
      <c r="AH60" s="16">
        <f t="shared" si="218"/>
        <v>442.33300000000736</v>
      </c>
      <c r="AI60" s="16">
        <f t="shared" si="218"/>
        <v>1027.0220000000004</v>
      </c>
      <c r="AJ60" s="62">
        <f t="shared" si="218"/>
        <v>1773.3790000000026</v>
      </c>
      <c r="AK60" s="65">
        <f t="shared" ref="AK60:BP60" si="219">AK56-AK58</f>
        <v>528.83900000000278</v>
      </c>
      <c r="AL60" s="16">
        <f t="shared" si="219"/>
        <v>714.78800000000547</v>
      </c>
      <c r="AM60" s="16">
        <f t="shared" si="219"/>
        <v>2182.7420000000084</v>
      </c>
      <c r="AN60" s="16">
        <f t="shared" si="219"/>
        <v>725.27799999999888</v>
      </c>
      <c r="AO60" s="16">
        <f t="shared" si="219"/>
        <v>2551.7940000000222</v>
      </c>
      <c r="AP60" s="16">
        <f t="shared" si="219"/>
        <v>487.67600000000698</v>
      </c>
      <c r="AQ60" s="16">
        <f t="shared" si="219"/>
        <v>1415.5579999999986</v>
      </c>
      <c r="AR60" s="62">
        <f t="shared" si="219"/>
        <v>3057.4520000000221</v>
      </c>
      <c r="AS60" s="65">
        <f t="shared" si="219"/>
        <v>717.65499999999906</v>
      </c>
      <c r="AT60" s="16">
        <f t="shared" si="219"/>
        <v>1139.1490000000022</v>
      </c>
      <c r="AU60" s="16">
        <f t="shared" si="219"/>
        <v>1874.7670000000094</v>
      </c>
      <c r="AV60" s="16">
        <f t="shared" si="219"/>
        <v>801.37700000000075</v>
      </c>
      <c r="AW60" s="16">
        <f t="shared" si="219"/>
        <v>2604.023000000002</v>
      </c>
      <c r="AX60" s="16">
        <f t="shared" si="219"/>
        <v>1226.4915184199992</v>
      </c>
      <c r="AY60" s="16">
        <f t="shared" si="219"/>
        <v>1886.8924818200076</v>
      </c>
      <c r="AZ60" s="16">
        <f t="shared" si="219"/>
        <v>3761.6594818200301</v>
      </c>
      <c r="BA60" s="65">
        <f t="shared" si="219"/>
        <v>1287.8160943409953</v>
      </c>
      <c r="BB60" s="16">
        <f t="shared" si="219"/>
        <v>1352.2068990580478</v>
      </c>
      <c r="BC60" s="16">
        <f t="shared" si="219"/>
        <v>2336.5720746175589</v>
      </c>
      <c r="BD60" s="16">
        <f t="shared" si="219"/>
        <v>1419.8172440109568</v>
      </c>
      <c r="BE60" s="16">
        <f t="shared" si="219"/>
        <v>4059.8402374099705</v>
      </c>
      <c r="BF60" s="16">
        <f t="shared" si="219"/>
        <v>1490.8081062114939</v>
      </c>
      <c r="BG60" s="16">
        <f t="shared" si="219"/>
        <v>2910.6253502224217</v>
      </c>
      <c r="BH60" s="62">
        <f t="shared" si="219"/>
        <v>5550.6483436214803</v>
      </c>
      <c r="BI60" s="65">
        <f t="shared" si="219"/>
        <v>1565.3485115220742</v>
      </c>
      <c r="BJ60" s="16">
        <f t="shared" si="219"/>
        <v>1643.6159370981723</v>
      </c>
      <c r="BK60" s="16">
        <f t="shared" si="219"/>
        <v>2840.1179602730767</v>
      </c>
      <c r="BL60" s="16">
        <f t="shared" si="219"/>
        <v>1725.7967339530819</v>
      </c>
      <c r="BM60" s="16">
        <f t="shared" si="219"/>
        <v>4934.7611825733293</v>
      </c>
      <c r="BN60" s="16">
        <f t="shared" si="219"/>
        <v>1812.0865706507441</v>
      </c>
      <c r="BO60" s="16">
        <f t="shared" si="219"/>
        <v>3537.8833046038262</v>
      </c>
      <c r="BP60" s="62">
        <f t="shared" si="219"/>
        <v>6746.8477532240286</v>
      </c>
      <c r="BQ60" s="65">
        <f t="shared" ref="BQ60:CV60" si="220">BQ56-BQ58</f>
        <v>1902.6908991832756</v>
      </c>
      <c r="BR60" s="16">
        <f t="shared" si="220"/>
        <v>1997.8254441424506</v>
      </c>
      <c r="BS60" s="16">
        <f t="shared" si="220"/>
        <v>3452.1811314492056</v>
      </c>
      <c r="BT60" s="16">
        <f t="shared" si="220"/>
        <v>2097.7167163495669</v>
      </c>
      <c r="BU60" s="16">
        <f t="shared" si="220"/>
        <v>5998.2330596752354</v>
      </c>
      <c r="BV60" s="16">
        <f t="shared" si="220"/>
        <v>2202.6025521670426</v>
      </c>
      <c r="BW60" s="16">
        <f t="shared" si="220"/>
        <v>4300.3192685166377</v>
      </c>
      <c r="BX60" s="62">
        <f t="shared" si="220"/>
        <v>8200.8356118423071</v>
      </c>
      <c r="BY60" s="65">
        <f t="shared" si="220"/>
        <v>2312.7326797754008</v>
      </c>
      <c r="BZ60" s="16">
        <f t="shared" si="220"/>
        <v>2428.3693137641649</v>
      </c>
      <c r="CA60" s="16">
        <f t="shared" si="220"/>
        <v>4196.1477414085675</v>
      </c>
      <c r="CB60" s="16">
        <f t="shared" si="220"/>
        <v>2549.7877794523761</v>
      </c>
      <c r="CC60" s="16">
        <f t="shared" si="220"/>
        <v>7290.8897729919263</v>
      </c>
      <c r="CD60" s="16">
        <f t="shared" si="220"/>
        <v>2677.2771684249769</v>
      </c>
      <c r="CE60" s="16">
        <f t="shared" si="220"/>
        <v>5227.064947877353</v>
      </c>
      <c r="CF60" s="62">
        <f t="shared" si="220"/>
        <v>9968.1669414169628</v>
      </c>
      <c r="CG60" s="65">
        <f t="shared" si="220"/>
        <v>2811.1410268462437</v>
      </c>
      <c r="CH60" s="16">
        <f t="shared" si="220"/>
        <v>2951.6980781885482</v>
      </c>
      <c r="CI60" s="16">
        <f t="shared" si="220"/>
        <v>5100.4438056055051</v>
      </c>
      <c r="CJ60" s="16">
        <f t="shared" si="220"/>
        <v>3099.2829820979878</v>
      </c>
      <c r="CK60" s="16">
        <f t="shared" si="220"/>
        <v>8862.1220871327787</v>
      </c>
      <c r="CL60" s="16">
        <f t="shared" si="220"/>
        <v>3254.2471312029047</v>
      </c>
      <c r="CM60" s="16">
        <f t="shared" si="220"/>
        <v>6353.5301133008943</v>
      </c>
      <c r="CN60" s="62">
        <f t="shared" si="220"/>
        <v>12116.369218335802</v>
      </c>
      <c r="CO60" s="65">
        <f t="shared" si="220"/>
        <v>3416.9594877630075</v>
      </c>
      <c r="CP60" s="16">
        <f t="shared" si="220"/>
        <v>3587.8074621512105</v>
      </c>
      <c r="CQ60" s="16">
        <f t="shared" si="220"/>
        <v>6199.6213234873549</v>
      </c>
      <c r="CR60" s="16">
        <f t="shared" si="220"/>
        <v>3767.1978352587334</v>
      </c>
      <c r="CS60" s="16">
        <f t="shared" si="220"/>
        <v>10771.964785173095</v>
      </c>
      <c r="CT60" s="16">
        <f t="shared" si="220"/>
        <v>3955.5577270216963</v>
      </c>
      <c r="CU60" s="16">
        <f t="shared" si="220"/>
        <v>7722.7555622804593</v>
      </c>
      <c r="CV60" s="62">
        <f t="shared" si="220"/>
        <v>14727.522512194793</v>
      </c>
      <c r="CW60" s="65">
        <f t="shared" ref="CW60:DT60" si="221">CW56-CW58</f>
        <v>4153.3356133727657</v>
      </c>
      <c r="CX60" s="16">
        <f t="shared" si="221"/>
        <v>4361.0023940413867</v>
      </c>
      <c r="CY60" s="16">
        <f t="shared" si="221"/>
        <v>7535.6784663320068</v>
      </c>
      <c r="CZ60" s="16">
        <f t="shared" si="221"/>
        <v>4579.0525137434843</v>
      </c>
      <c r="DA60" s="16">
        <f t="shared" si="221"/>
        <v>13093.390521157577</v>
      </c>
      <c r="DB60" s="16">
        <f t="shared" si="221"/>
        <v>4808.0051394306347</v>
      </c>
      <c r="DC60" s="16">
        <f t="shared" si="221"/>
        <v>9387.057653174088</v>
      </c>
      <c r="DD60" s="62">
        <f t="shared" si="221"/>
        <v>17901.395660588125</v>
      </c>
      <c r="DE60" s="65">
        <f t="shared" si="221"/>
        <v>5048.4053964021668</v>
      </c>
      <c r="DF60" s="16">
        <f t="shared" si="221"/>
        <v>5300.8256662222293</v>
      </c>
      <c r="DG60" s="16">
        <f t="shared" si="221"/>
        <v>9159.6642738170231</v>
      </c>
      <c r="DH60" s="16">
        <f t="shared" si="221"/>
        <v>5565.8669495333797</v>
      </c>
      <c r="DI60" s="16">
        <f t="shared" si="221"/>
        <v>15915.098012157803</v>
      </c>
      <c r="DJ60" s="16">
        <f t="shared" si="221"/>
        <v>5844.160297010063</v>
      </c>
      <c r="DK60" s="16">
        <f t="shared" si="221"/>
        <v>11410.027246543443</v>
      </c>
      <c r="DL60" s="62">
        <f t="shared" si="221"/>
        <v>21759.258309167872</v>
      </c>
      <c r="DM60" s="65">
        <f t="shared" si="221"/>
        <v>6136.3683118605559</v>
      </c>
      <c r="DN60" s="16">
        <f t="shared" si="221"/>
        <v>6443.1867274535825</v>
      </c>
      <c r="DO60" s="16">
        <f t="shared" si="221"/>
        <v>11133.629172726365</v>
      </c>
      <c r="DP60" s="16">
        <f t="shared" si="221"/>
        <v>6765.346063826265</v>
      </c>
      <c r="DQ60" s="16">
        <f t="shared" si="221"/>
        <v>19344.90110314035</v>
      </c>
      <c r="DR60" s="16">
        <f t="shared" si="221"/>
        <v>7103.6133670176023</v>
      </c>
      <c r="DS60" s="16">
        <f t="shared" si="221"/>
        <v>13868.959430844043</v>
      </c>
      <c r="DT60" s="62">
        <f t="shared" si="221"/>
        <v>26448.51447015789</v>
      </c>
    </row>
    <row r="61" spans="2:124" s="18" customFormat="1" ht="14.4" x14ac:dyDescent="0.3">
      <c r="B61" s="41" t="s">
        <v>53</v>
      </c>
      <c r="C61" s="60" t="s">
        <v>58</v>
      </c>
      <c r="D61" s="60"/>
      <c r="E61" s="67">
        <f t="shared" ref="E61:AJ61" si="222">IFERROR(E60/E13,"na")</f>
        <v>3.887306175198218E-3</v>
      </c>
      <c r="F61" s="12">
        <f t="shared" si="222"/>
        <v>3.9922034951499364E-3</v>
      </c>
      <c r="G61" s="12">
        <f t="shared" si="222"/>
        <v>1.1622604296075848E-2</v>
      </c>
      <c r="H61" s="12">
        <f t="shared" si="222"/>
        <v>5.3655072809645991E-3</v>
      </c>
      <c r="I61" s="12">
        <f t="shared" si="222"/>
        <v>4.5115525491759212E-3</v>
      </c>
      <c r="J61" s="12">
        <f t="shared" si="222"/>
        <v>7.0640432764993988E-3</v>
      </c>
      <c r="K61" s="12">
        <f t="shared" si="222"/>
        <v>6.2857050224184524E-3</v>
      </c>
      <c r="L61" s="63">
        <f t="shared" si="222"/>
        <v>5.3294805285982573E-3</v>
      </c>
      <c r="M61" s="67">
        <f t="shared" si="222"/>
        <v>6.0797934497687292E-3</v>
      </c>
      <c r="N61" s="12">
        <f t="shared" si="222"/>
        <v>8.0991358518924441E-3</v>
      </c>
      <c r="O61" s="12">
        <f t="shared" si="222"/>
        <v>1.2963518579264184E-2</v>
      </c>
      <c r="P61" s="12">
        <f t="shared" si="222"/>
        <v>-0.37859319599695762</v>
      </c>
      <c r="Q61" s="12">
        <f t="shared" si="222"/>
        <v>-0.12520086370979397</v>
      </c>
      <c r="R61" s="12">
        <f t="shared" si="222"/>
        <v>2.0955938220826142E-2</v>
      </c>
      <c r="S61" s="12">
        <f t="shared" si="222"/>
        <v>-0.17357275821914342</v>
      </c>
      <c r="T61" s="63">
        <f t="shared" si="222"/>
        <v>-8.638307496162774E-2</v>
      </c>
      <c r="U61" s="67">
        <f t="shared" si="222"/>
        <v>9.7784315212340531E-3</v>
      </c>
      <c r="V61" s="12">
        <f t="shared" si="222"/>
        <v>1.0619071846985776E-2</v>
      </c>
      <c r="W61" s="12">
        <f t="shared" si="222"/>
        <v>1.6435173041771996E-2</v>
      </c>
      <c r="X61" s="12">
        <f t="shared" si="222"/>
        <v>1.342214129629314E-2</v>
      </c>
      <c r="Y61" s="12">
        <f t="shared" si="222"/>
        <v>1.1249255193039287E-2</v>
      </c>
      <c r="Z61" s="12">
        <f t="shared" si="222"/>
        <v>1.4333946120550653E-2</v>
      </c>
      <c r="AA61" s="12">
        <f t="shared" si="222"/>
        <v>1.3869147722577803E-2</v>
      </c>
      <c r="AB61" s="63">
        <f t="shared" si="222"/>
        <v>1.1987715048184236E-2</v>
      </c>
      <c r="AC61" s="67">
        <f t="shared" si="222"/>
        <v>9.7403506122795743E-3</v>
      </c>
      <c r="AD61" s="12">
        <f t="shared" si="222"/>
        <v>8.2045688889221154E-3</v>
      </c>
      <c r="AE61" s="12">
        <f t="shared" si="222"/>
        <v>1.7658470805363327E-2</v>
      </c>
      <c r="AF61" s="12">
        <f t="shared" si="222"/>
        <v>1.0066704361798077E-2</v>
      </c>
      <c r="AG61" s="12">
        <f t="shared" si="222"/>
        <v>1.1806701818620076E-2</v>
      </c>
      <c r="AH61" s="12">
        <f t="shared" si="222"/>
        <v>1.1233559827297153E-2</v>
      </c>
      <c r="AI61" s="12">
        <f t="shared" si="222"/>
        <v>1.4101214952229078E-2</v>
      </c>
      <c r="AJ61" s="63">
        <f t="shared" si="222"/>
        <v>1.2784768703392265E-2</v>
      </c>
      <c r="AK61" s="67">
        <f t="shared" ref="AK61:BP61" si="223">IFERROR(AK60/AK13,"na")</f>
        <v>1.2326423633064833E-2</v>
      </c>
      <c r="AL61" s="12">
        <f t="shared" si="223"/>
        <v>1.4852773771938426E-2</v>
      </c>
      <c r="AM61" s="12">
        <f t="shared" si="223"/>
        <v>2.3978861744335941E-2</v>
      </c>
      <c r="AN61" s="12">
        <f t="shared" si="223"/>
        <v>1.4539829214271677E-2</v>
      </c>
      <c r="AO61" s="12">
        <f t="shared" si="223"/>
        <v>1.8109400409741381E-2</v>
      </c>
      <c r="AP61" s="12">
        <f t="shared" si="223"/>
        <v>8.9282793209319814E-3</v>
      </c>
      <c r="AQ61" s="12">
        <f t="shared" si="223"/>
        <v>1.3545536058916511E-2</v>
      </c>
      <c r="AR61" s="63">
        <f t="shared" si="223"/>
        <v>1.5636628406658661E-2</v>
      </c>
      <c r="AS61" s="67">
        <f t="shared" si="223"/>
        <v>1.4573605056897058E-2</v>
      </c>
      <c r="AT61" s="12">
        <f t="shared" si="223"/>
        <v>1.7136684703062611E-2</v>
      </c>
      <c r="AU61" s="12">
        <f t="shared" si="223"/>
        <v>1.6201202147248493E-2</v>
      </c>
      <c r="AV61" s="12">
        <f t="shared" si="223"/>
        <v>1.2691553087151326E-2</v>
      </c>
      <c r="AW61" s="12">
        <f t="shared" si="223"/>
        <v>1.4558975487458466E-2</v>
      </c>
      <c r="AX61" s="12">
        <f t="shared" si="223"/>
        <v>1.849920849567235E-2</v>
      </c>
      <c r="AY61" s="12">
        <f t="shared" si="223"/>
        <v>1.4577101908927866E-2</v>
      </c>
      <c r="AZ61" s="12">
        <f t="shared" si="223"/>
        <v>1.5343692151022621E-2</v>
      </c>
      <c r="BA61" s="67">
        <f t="shared" si="223"/>
        <v>1.8499208495672291E-2</v>
      </c>
      <c r="BB61" s="12">
        <f t="shared" si="223"/>
        <v>1.8499208495672333E-2</v>
      </c>
      <c r="BC61" s="12">
        <f t="shared" si="223"/>
        <v>1.6372862691572149E-2</v>
      </c>
      <c r="BD61" s="12">
        <f t="shared" si="223"/>
        <v>1.8499208495672416E-2</v>
      </c>
      <c r="BE61" s="12">
        <f t="shared" si="223"/>
        <v>1.8499208495672215E-2</v>
      </c>
      <c r="BF61" s="12">
        <f t="shared" si="223"/>
        <v>1.8499208495672281E-2</v>
      </c>
      <c r="BG61" s="12">
        <f t="shared" si="223"/>
        <v>1.8499208495672166E-2</v>
      </c>
      <c r="BH61" s="63">
        <f t="shared" si="223"/>
        <v>1.8499208495672284E-2</v>
      </c>
      <c r="BI61" s="67">
        <f t="shared" si="223"/>
        <v>1.8499208495672347E-2</v>
      </c>
      <c r="BJ61" s="12">
        <f t="shared" si="223"/>
        <v>1.8499208495672281E-2</v>
      </c>
      <c r="BK61" s="12">
        <f t="shared" si="223"/>
        <v>1.6372862691571961E-2</v>
      </c>
      <c r="BL61" s="12">
        <f t="shared" si="223"/>
        <v>1.8499208495672291E-2</v>
      </c>
      <c r="BM61" s="12">
        <f t="shared" si="223"/>
        <v>1.8499208495672312E-2</v>
      </c>
      <c r="BN61" s="12">
        <f t="shared" si="223"/>
        <v>1.8499208495672371E-2</v>
      </c>
      <c r="BO61" s="12">
        <f t="shared" si="223"/>
        <v>1.8499208495672333E-2</v>
      </c>
      <c r="BP61" s="63">
        <f t="shared" si="223"/>
        <v>1.8499208495672204E-2</v>
      </c>
      <c r="BQ61" s="67">
        <f t="shared" ref="BQ61:CV61" si="224">IFERROR(BQ60/BQ13,"na")</f>
        <v>1.8499208495672315E-2</v>
      </c>
      <c r="BR61" s="12">
        <f t="shared" si="224"/>
        <v>1.8499208495672419E-2</v>
      </c>
      <c r="BS61" s="12">
        <f t="shared" si="224"/>
        <v>1.6372862691572097E-2</v>
      </c>
      <c r="BT61" s="12">
        <f t="shared" si="224"/>
        <v>1.8499208495672364E-2</v>
      </c>
      <c r="BU61" s="12">
        <f t="shared" si="224"/>
        <v>1.849920849567219E-2</v>
      </c>
      <c r="BV61" s="12">
        <f t="shared" si="224"/>
        <v>1.8499208495672343E-2</v>
      </c>
      <c r="BW61" s="12">
        <f t="shared" si="224"/>
        <v>1.8499208495672475E-2</v>
      </c>
      <c r="BX61" s="63">
        <f t="shared" si="224"/>
        <v>1.8499208495672298E-2</v>
      </c>
      <c r="BY61" s="67">
        <f t="shared" si="224"/>
        <v>1.8499208495672392E-2</v>
      </c>
      <c r="BZ61" s="12">
        <f t="shared" si="224"/>
        <v>1.8499208495672347E-2</v>
      </c>
      <c r="CA61" s="12">
        <f t="shared" si="224"/>
        <v>1.6372862691572041E-2</v>
      </c>
      <c r="CB61" s="12">
        <f t="shared" si="224"/>
        <v>1.8499208495672364E-2</v>
      </c>
      <c r="CC61" s="12">
        <f t="shared" si="224"/>
        <v>1.8499208495672326E-2</v>
      </c>
      <c r="CD61" s="12">
        <f t="shared" si="224"/>
        <v>1.8499208495672239E-2</v>
      </c>
      <c r="CE61" s="12">
        <f t="shared" si="224"/>
        <v>1.8499208495672301E-2</v>
      </c>
      <c r="CF61" s="63">
        <f t="shared" si="224"/>
        <v>1.8499208495672412E-2</v>
      </c>
      <c r="CG61" s="67">
        <f t="shared" si="224"/>
        <v>1.8499208495672353E-2</v>
      </c>
      <c r="CH61" s="12">
        <f t="shared" si="224"/>
        <v>1.8499208495672305E-2</v>
      </c>
      <c r="CI61" s="12">
        <f t="shared" si="224"/>
        <v>1.6372862691572062E-2</v>
      </c>
      <c r="CJ61" s="12">
        <f t="shared" si="224"/>
        <v>1.8499208495672378E-2</v>
      </c>
      <c r="CK61" s="12">
        <f t="shared" si="224"/>
        <v>1.8499208495672343E-2</v>
      </c>
      <c r="CL61" s="12">
        <f t="shared" si="224"/>
        <v>1.8499208495672475E-2</v>
      </c>
      <c r="CM61" s="12">
        <f t="shared" si="224"/>
        <v>1.8499208495672433E-2</v>
      </c>
      <c r="CN61" s="63">
        <f t="shared" si="224"/>
        <v>1.8499208495672558E-2</v>
      </c>
      <c r="CO61" s="67">
        <f t="shared" si="224"/>
        <v>1.8499208495672246E-2</v>
      </c>
      <c r="CP61" s="12">
        <f t="shared" si="224"/>
        <v>1.8499208495672517E-2</v>
      </c>
      <c r="CQ61" s="12">
        <f t="shared" si="224"/>
        <v>1.6372862691572263E-2</v>
      </c>
      <c r="CR61" s="12">
        <f t="shared" si="224"/>
        <v>1.8499208495672329E-2</v>
      </c>
      <c r="CS61" s="12">
        <f t="shared" si="224"/>
        <v>1.849920849567261E-2</v>
      </c>
      <c r="CT61" s="12">
        <f t="shared" si="224"/>
        <v>1.8499208495672454E-2</v>
      </c>
      <c r="CU61" s="12">
        <f t="shared" si="224"/>
        <v>1.8499208495672465E-2</v>
      </c>
      <c r="CV61" s="63">
        <f t="shared" si="224"/>
        <v>1.8499208495672572E-2</v>
      </c>
      <c r="CW61" s="67">
        <f t="shared" ref="CW61:DT61" si="225">IFERROR(CW60/CW13,"na")</f>
        <v>1.8499208495672385E-2</v>
      </c>
      <c r="CX61" s="12">
        <f t="shared" si="225"/>
        <v>1.8499208495672312E-2</v>
      </c>
      <c r="CY61" s="12">
        <f t="shared" si="225"/>
        <v>1.6372862691571951E-2</v>
      </c>
      <c r="CZ61" s="12">
        <f t="shared" si="225"/>
        <v>1.8499208495672426E-2</v>
      </c>
      <c r="DA61" s="12">
        <f t="shared" si="225"/>
        <v>1.8499208495672291E-2</v>
      </c>
      <c r="DB61" s="12">
        <f t="shared" si="225"/>
        <v>1.8499208495672333E-2</v>
      </c>
      <c r="DC61" s="12">
        <f t="shared" si="225"/>
        <v>1.8499208495672319E-2</v>
      </c>
      <c r="DD61" s="63">
        <f t="shared" si="225"/>
        <v>1.8499208495672211E-2</v>
      </c>
      <c r="DE61" s="67">
        <f t="shared" si="225"/>
        <v>1.8499208495672333E-2</v>
      </c>
      <c r="DF61" s="12">
        <f t="shared" si="225"/>
        <v>1.8499208495672173E-2</v>
      </c>
      <c r="DG61" s="12">
        <f t="shared" si="225"/>
        <v>1.6372862691572045E-2</v>
      </c>
      <c r="DH61" s="12">
        <f t="shared" si="225"/>
        <v>1.8499208495672301E-2</v>
      </c>
      <c r="DI61" s="12">
        <f t="shared" si="225"/>
        <v>1.8499208495672298E-2</v>
      </c>
      <c r="DJ61" s="12">
        <f t="shared" si="225"/>
        <v>1.8499208495672347E-2</v>
      </c>
      <c r="DK61" s="12">
        <f t="shared" si="225"/>
        <v>1.8499208495672326E-2</v>
      </c>
      <c r="DL61" s="63">
        <f t="shared" si="225"/>
        <v>1.8499208495672315E-2</v>
      </c>
      <c r="DM61" s="67">
        <f t="shared" si="225"/>
        <v>1.8499208495672315E-2</v>
      </c>
      <c r="DN61" s="12">
        <f t="shared" si="225"/>
        <v>1.8499208495672312E-2</v>
      </c>
      <c r="DO61" s="12">
        <f t="shared" si="225"/>
        <v>1.6372862691572135E-2</v>
      </c>
      <c r="DP61" s="12">
        <f t="shared" si="225"/>
        <v>1.8499208495672319E-2</v>
      </c>
      <c r="DQ61" s="12">
        <f t="shared" si="225"/>
        <v>1.8499208495672263E-2</v>
      </c>
      <c r="DR61" s="12">
        <f t="shared" si="225"/>
        <v>1.8499208495672381E-2</v>
      </c>
      <c r="DS61" s="12">
        <f t="shared" si="225"/>
        <v>1.8499208495672582E-2</v>
      </c>
      <c r="DT61" s="63">
        <f t="shared" si="225"/>
        <v>1.8499208495672253E-2</v>
      </c>
    </row>
    <row r="62" spans="2:124" ht="14.4" x14ac:dyDescent="0.3">
      <c r="B62"/>
      <c r="C62"/>
      <c r="D62"/>
      <c r="E62" s="49"/>
      <c r="L62" s="50"/>
      <c r="M62" s="49"/>
      <c r="T62" s="50"/>
      <c r="U62" s="49"/>
      <c r="AB62" s="50"/>
      <c r="AC62" s="49"/>
      <c r="AJ62" s="50"/>
      <c r="AK62" s="49"/>
      <c r="AR62" s="50"/>
      <c r="AS62" s="49"/>
      <c r="BA62" s="49"/>
      <c r="BH62" s="50"/>
      <c r="BI62" s="49"/>
      <c r="BP62" s="50"/>
      <c r="BQ62" s="49"/>
      <c r="BX62" s="50"/>
      <c r="BY62" s="49"/>
      <c r="CF62" s="50"/>
      <c r="CG62" s="49"/>
      <c r="CN62" s="50"/>
      <c r="CO62" s="49"/>
      <c r="CV62" s="50"/>
      <c r="CW62" s="49"/>
      <c r="DD62" s="50"/>
      <c r="DE62" s="49"/>
      <c r="DL62" s="50"/>
      <c r="DM62" s="49"/>
      <c r="DT62" s="50"/>
    </row>
    <row r="63" spans="2:124" x14ac:dyDescent="0.25">
      <c r="B63" s="5" t="s">
        <v>59</v>
      </c>
      <c r="C63" s="5" t="s">
        <v>57</v>
      </c>
      <c r="D63" s="5"/>
      <c r="E63" s="49">
        <v>263.79000000000002</v>
      </c>
      <c r="F63" s="10">
        <v>263.79000000000002</v>
      </c>
      <c r="H63" s="10">
        <v>263.79000000000002</v>
      </c>
      <c r="J63" s="10">
        <v>263.79000000000002</v>
      </c>
      <c r="L63" s="50"/>
      <c r="M63" s="49">
        <v>263.79000000000002</v>
      </c>
      <c r="N63" s="10">
        <v>263.79000000000002</v>
      </c>
      <c r="P63" s="10">
        <v>286.14499999999998</v>
      </c>
      <c r="R63" s="10">
        <v>286.14499999999998</v>
      </c>
      <c r="T63" s="50"/>
      <c r="U63" s="49">
        <v>286.14499999999998</v>
      </c>
      <c r="V63" s="10">
        <v>286.14499999999998</v>
      </c>
      <c r="X63" s="10">
        <v>286.14499999999998</v>
      </c>
      <c r="Z63" s="10">
        <v>295.08699999999999</v>
      </c>
      <c r="AB63" s="50"/>
      <c r="AC63" s="49">
        <v>295.08699999999999</v>
      </c>
      <c r="AD63" s="10">
        <v>295.08699999999999</v>
      </c>
      <c r="AF63" s="10">
        <v>295.08699999999999</v>
      </c>
      <c r="AH63" s="10">
        <v>295.08699999999999</v>
      </c>
      <c r="AJ63" s="50"/>
      <c r="AK63" s="49">
        <v>295.08699999999999</v>
      </c>
      <c r="AL63" s="10">
        <v>295.08699999999999</v>
      </c>
      <c r="AN63" s="10">
        <v>295.08699999999999</v>
      </c>
      <c r="AP63" s="10">
        <v>295.08699999999999</v>
      </c>
      <c r="AR63" s="50"/>
      <c r="AS63" s="49">
        <v>295.08699999999999</v>
      </c>
      <c r="AT63" s="10">
        <v>295.08699999999999</v>
      </c>
      <c r="AV63" s="10">
        <v>295.08699999999999</v>
      </c>
      <c r="BA63" s="49"/>
      <c r="BH63" s="50"/>
      <c r="BI63" s="49"/>
      <c r="BP63" s="50"/>
      <c r="BQ63" s="49"/>
      <c r="BX63" s="50"/>
      <c r="BY63" s="49"/>
      <c r="CF63" s="50"/>
      <c r="CG63" s="49"/>
      <c r="CN63" s="50"/>
      <c r="CO63" s="49"/>
      <c r="CV63" s="50"/>
      <c r="CW63" s="49"/>
      <c r="DD63" s="50"/>
      <c r="DE63" s="49"/>
      <c r="DL63" s="50"/>
      <c r="DM63" s="49"/>
      <c r="DT63" s="50"/>
    </row>
    <row r="64" spans="2:124" x14ac:dyDescent="0.25">
      <c r="B64" s="5" t="s">
        <v>60</v>
      </c>
      <c r="C64" s="5" t="s">
        <v>65</v>
      </c>
      <c r="D64" s="55">
        <v>2</v>
      </c>
      <c r="E64" s="70">
        <f>IFERROR(E63/$D$64,"na")</f>
        <v>131.89500000000001</v>
      </c>
      <c r="F64" s="56">
        <f>IFERROR(F63/$D$64,"na")</f>
        <v>131.89500000000001</v>
      </c>
      <c r="H64" s="56">
        <f>IFERROR(H63/$D$64,"na")</f>
        <v>131.89500000000001</v>
      </c>
      <c r="J64" s="56">
        <f>IFERROR(J63/$D$64,"na")</f>
        <v>131.89500000000001</v>
      </c>
      <c r="L64" s="50"/>
      <c r="M64" s="70">
        <f>IFERROR(M63/$D$64,"na")</f>
        <v>131.89500000000001</v>
      </c>
      <c r="N64" s="56">
        <f>IFERROR(N63/$D$64,"na")</f>
        <v>131.89500000000001</v>
      </c>
      <c r="P64" s="56">
        <f>IFERROR(P63/$D$64,"na")</f>
        <v>143.07249999999999</v>
      </c>
      <c r="R64" s="56">
        <f>IFERROR(R63/$D$64,"na")</f>
        <v>143.07249999999999</v>
      </c>
      <c r="T64" s="50"/>
      <c r="U64" s="70">
        <f>IFERROR(U63/$D$64,"na")</f>
        <v>143.07249999999999</v>
      </c>
      <c r="V64" s="56">
        <f>IFERROR(V63/$D$64,"na")</f>
        <v>143.07249999999999</v>
      </c>
      <c r="X64" s="56">
        <f>IFERROR(X63/$D$64,"na")</f>
        <v>143.07249999999999</v>
      </c>
      <c r="Z64" s="56">
        <f>IFERROR(Z63/$D$64,"na")</f>
        <v>147.54349999999999</v>
      </c>
      <c r="AB64" s="50"/>
      <c r="AC64" s="70">
        <f>IFERROR(AC63/$D$64,"na")</f>
        <v>147.54349999999999</v>
      </c>
      <c r="AD64" s="56">
        <f>IFERROR(AD63/$D$64,"na")</f>
        <v>147.54349999999999</v>
      </c>
      <c r="AF64" s="56">
        <f>IFERROR(AF63/$D$64,"na")</f>
        <v>147.54349999999999</v>
      </c>
      <c r="AH64" s="56">
        <f>IFERROR(AH63/$D$64,"na")</f>
        <v>147.54349999999999</v>
      </c>
      <c r="AJ64" s="50"/>
      <c r="AK64" s="70">
        <f>IFERROR(AK63/$D$64,"na")</f>
        <v>147.54349999999999</v>
      </c>
      <c r="AL64" s="56">
        <f>IFERROR(AL63/$D$64,"na")</f>
        <v>147.54349999999999</v>
      </c>
      <c r="AN64" s="56">
        <f>IFERROR(AN63/$D$64,"na")</f>
        <v>147.54349999999999</v>
      </c>
      <c r="AP64" s="56">
        <f>IFERROR(AP63/$D$64,"na")</f>
        <v>147.54349999999999</v>
      </c>
      <c r="AR64" s="50"/>
      <c r="AS64" s="70">
        <f>IFERROR(AS63/$D$64,"na")</f>
        <v>147.54349999999999</v>
      </c>
      <c r="AT64" s="56">
        <f>IFERROR(AT63/$D$64,"na")</f>
        <v>147.54349999999999</v>
      </c>
      <c r="AV64" s="56">
        <f>IFERROR(AV63/$D$64,"na")</f>
        <v>147.54349999999999</v>
      </c>
      <c r="AX64" s="56"/>
      <c r="BA64" s="49"/>
      <c r="BD64" s="56"/>
      <c r="BF64" s="56"/>
      <c r="BH64" s="50"/>
      <c r="BI64" s="49"/>
      <c r="BL64" s="56"/>
      <c r="BN64" s="56"/>
      <c r="BP64" s="50"/>
      <c r="BQ64" s="49"/>
      <c r="BT64" s="56"/>
      <c r="BV64" s="56"/>
      <c r="BX64" s="50"/>
      <c r="BY64" s="49"/>
      <c r="CB64" s="56"/>
      <c r="CD64" s="56"/>
      <c r="CF64" s="50"/>
      <c r="CG64" s="49"/>
      <c r="CJ64" s="56"/>
      <c r="CL64" s="56"/>
      <c r="CN64" s="50"/>
      <c r="CO64" s="49"/>
      <c r="CR64" s="56"/>
      <c r="CT64" s="56"/>
      <c r="CV64" s="50"/>
      <c r="CW64" s="49"/>
      <c r="CZ64" s="56"/>
      <c r="DB64" s="56"/>
      <c r="DD64" s="50"/>
      <c r="DE64" s="49"/>
      <c r="DH64" s="56"/>
      <c r="DJ64" s="56"/>
      <c r="DL64" s="50"/>
      <c r="DM64" s="49"/>
      <c r="DP64" s="56"/>
      <c r="DR64" s="56"/>
      <c r="DT64" s="50"/>
    </row>
    <row r="65" spans="2:124" ht="14.4" x14ac:dyDescent="0.25">
      <c r="B65" s="6" t="s">
        <v>61</v>
      </c>
      <c r="C65" s="9" t="s">
        <v>65</v>
      </c>
      <c r="D65" s="9"/>
      <c r="E65" s="49"/>
      <c r="L65" s="50"/>
      <c r="M65" s="49"/>
      <c r="T65" s="50"/>
      <c r="U65" s="49"/>
      <c r="AB65" s="50"/>
      <c r="AC65" s="49"/>
      <c r="AJ65" s="50"/>
      <c r="AK65" s="49"/>
      <c r="AR65" s="50"/>
      <c r="AS65" s="49"/>
      <c r="BA65" s="49"/>
      <c r="BH65" s="50"/>
      <c r="BI65" s="49"/>
      <c r="BP65" s="50"/>
      <c r="BQ65" s="49"/>
      <c r="BX65" s="50"/>
      <c r="BY65" s="49"/>
      <c r="CF65" s="50"/>
      <c r="CG65" s="49"/>
      <c r="CN65" s="50"/>
      <c r="CO65" s="49"/>
      <c r="CV65" s="50"/>
      <c r="CW65" s="49"/>
      <c r="DD65" s="50"/>
      <c r="DE65" s="49"/>
      <c r="DL65" s="50"/>
      <c r="DM65" s="49"/>
      <c r="DT65" s="50"/>
    </row>
    <row r="66" spans="2:124" x14ac:dyDescent="0.25">
      <c r="B66" s="5" t="s">
        <v>62</v>
      </c>
      <c r="C66" s="5" t="s">
        <v>65</v>
      </c>
      <c r="D66" s="5"/>
      <c r="E66" s="70">
        <f>E64+E69-E68</f>
        <v>131.89500000000001</v>
      </c>
      <c r="F66" s="56">
        <f>F64+F69-F68</f>
        <v>131.89500000000004</v>
      </c>
      <c r="H66" s="56">
        <f>H64+H69-H68</f>
        <v>131.89500000000001</v>
      </c>
      <c r="J66" s="56">
        <f>J64+J69-J68</f>
        <v>131.89500000000001</v>
      </c>
      <c r="L66" s="50"/>
      <c r="M66" s="70">
        <f>M64+M69-M68</f>
        <v>131.89499999999998</v>
      </c>
      <c r="N66" s="56">
        <f>N64+N69-N68</f>
        <v>131.89499999999998</v>
      </c>
      <c r="P66" s="56">
        <f>P64+P69-P68</f>
        <v>143.07250000000022</v>
      </c>
      <c r="R66" s="56">
        <f>R64+R69-R68</f>
        <v>143.07249999999999</v>
      </c>
      <c r="T66" s="50"/>
      <c r="U66" s="70">
        <f>U64+U69-U68</f>
        <v>143.07249999999999</v>
      </c>
      <c r="V66" s="56">
        <f>V64+V69-V68</f>
        <v>143.07249999999999</v>
      </c>
      <c r="X66" s="56">
        <f>X64+X69-X68</f>
        <v>143.07249999999996</v>
      </c>
      <c r="Z66" s="56">
        <f>Z64+Z69-Z68</f>
        <v>147.54349999999999</v>
      </c>
      <c r="AB66" s="50"/>
      <c r="AC66" s="70">
        <f>AC64+AC69-AC68</f>
        <v>147.54349999999997</v>
      </c>
      <c r="AD66" s="56">
        <f>AD64+AD69-AD68</f>
        <v>147.54349999999999</v>
      </c>
      <c r="AF66" s="56">
        <f>AF64+AF69-AF68</f>
        <v>147.54350000000002</v>
      </c>
      <c r="AH66" s="56">
        <f>AH64+AH69-AH68</f>
        <v>147.54349999999997</v>
      </c>
      <c r="AJ66" s="50"/>
      <c r="AK66" s="70">
        <f>AK64+AK69-AK68</f>
        <v>147.54349999999999</v>
      </c>
      <c r="AL66" s="56">
        <f>AL64+AL69-AL68</f>
        <v>147.54349999999997</v>
      </c>
      <c r="AN66" s="56">
        <f>AN64+AN69-AN68</f>
        <v>147.54349999999997</v>
      </c>
      <c r="AP66" s="56">
        <f>AP64+AP69-AP68</f>
        <v>147.54349999999999</v>
      </c>
      <c r="AR66" s="50"/>
      <c r="AS66" s="70">
        <f>AS64+AS69-AS68</f>
        <v>147.54350000000002</v>
      </c>
      <c r="AT66" s="56">
        <f>AT64+AT69-AT68</f>
        <v>147.54349999999999</v>
      </c>
      <c r="AV66" s="56">
        <f>AV64+AV69-AV68</f>
        <v>147.54349999999999</v>
      </c>
      <c r="AX66" s="56"/>
      <c r="BA66" s="49"/>
      <c r="BD66" s="56"/>
      <c r="BF66" s="56"/>
      <c r="BH66" s="50"/>
      <c r="BI66" s="49"/>
      <c r="BL66" s="56"/>
      <c r="BN66" s="56"/>
      <c r="BP66" s="50"/>
      <c r="BQ66" s="49"/>
      <c r="BT66" s="56"/>
      <c r="BV66" s="56"/>
      <c r="BX66" s="50"/>
      <c r="BY66" s="49"/>
      <c r="CB66" s="56"/>
      <c r="CD66" s="56"/>
      <c r="CF66" s="50"/>
      <c r="CG66" s="49"/>
      <c r="CJ66" s="56"/>
      <c r="CL66" s="56"/>
      <c r="CN66" s="50"/>
      <c r="CO66" s="49"/>
      <c r="CR66" s="56"/>
      <c r="CT66" s="56"/>
      <c r="CV66" s="50"/>
      <c r="CW66" s="49"/>
      <c r="CZ66" s="56"/>
      <c r="DB66" s="56"/>
      <c r="DD66" s="50"/>
      <c r="DE66" s="49"/>
      <c r="DH66" s="56"/>
      <c r="DJ66" s="56"/>
      <c r="DL66" s="50"/>
      <c r="DM66" s="49"/>
      <c r="DP66" s="56"/>
      <c r="DR66" s="56"/>
      <c r="DT66" s="50"/>
    </row>
    <row r="67" spans="2:124" ht="14.4" x14ac:dyDescent="0.25">
      <c r="B67" s="6" t="s">
        <v>61</v>
      </c>
      <c r="C67" s="9" t="s">
        <v>65</v>
      </c>
      <c r="D67" s="9"/>
      <c r="E67" s="49"/>
      <c r="L67" s="50"/>
      <c r="M67" s="49"/>
      <c r="T67" s="50"/>
      <c r="U67" s="49"/>
      <c r="AB67" s="50"/>
      <c r="AC67" s="49"/>
      <c r="AJ67" s="50"/>
      <c r="AK67" s="49"/>
      <c r="AR67" s="50"/>
      <c r="AS67" s="49"/>
      <c r="BA67" s="49"/>
      <c r="BH67" s="50"/>
      <c r="BI67" s="49"/>
      <c r="BP67" s="50"/>
      <c r="BQ67" s="49"/>
      <c r="BX67" s="50"/>
      <c r="BY67" s="49"/>
      <c r="CF67" s="50"/>
      <c r="CG67" s="49"/>
      <c r="CN67" s="50"/>
      <c r="CO67" s="49"/>
      <c r="CV67" s="50"/>
      <c r="CW67" s="49"/>
      <c r="DD67" s="50"/>
      <c r="DE67" s="49"/>
      <c r="DL67" s="50"/>
      <c r="DM67" s="49"/>
      <c r="DT67" s="50"/>
    </row>
    <row r="68" spans="2:124" x14ac:dyDescent="0.25">
      <c r="B68" s="5" t="s">
        <v>208</v>
      </c>
      <c r="C68" s="5" t="s">
        <v>65</v>
      </c>
      <c r="D68" s="5"/>
      <c r="E68" s="70">
        <f>IFERROR(E60/E71,"na")</f>
        <v>133.25111111111377</v>
      </c>
      <c r="F68" s="56">
        <f>IFERROR(F60/F71,"na")</f>
        <v>131.87543859649719</v>
      </c>
      <c r="H68" s="56">
        <f>IFERROR(H60/H71,"na")</f>
        <v>132.5467391304314</v>
      </c>
      <c r="J68" s="56">
        <f>IFERROR(J60/J71,"na")</f>
        <v>131.81041666666417</v>
      </c>
      <c r="L68" s="50"/>
      <c r="M68" s="70">
        <f>IFERROR(M60/M71,"na")</f>
        <v>131.90373831776094</v>
      </c>
      <c r="N68" s="56">
        <f>IFERROR(N60/N71,"na")</f>
        <v>132.23878787878937</v>
      </c>
      <c r="P68" s="56">
        <f>IFERROR(P60/P71,"na")</f>
        <v>-4886.159408866999</v>
      </c>
      <c r="R68" s="56">
        <f>IFERROR(R60/R71,"na")</f>
        <v>136.15152941176433</v>
      </c>
      <c r="T68" s="50"/>
      <c r="U68" s="70">
        <f>IFERROR(U60/U71,"na")</f>
        <v>141.45757575757483</v>
      </c>
      <c r="V68" s="56">
        <f>IFERROR(V60/V71,"na")</f>
        <v>143.11067961165048</v>
      </c>
      <c r="X68" s="56">
        <f>IFERROR(X60/X71,"na")</f>
        <v>143.30972762645902</v>
      </c>
      <c r="Z68" s="56">
        <f>IFERROR(Z60/Z71,"na")</f>
        <v>144.3778625954198</v>
      </c>
      <c r="AB68" s="50"/>
      <c r="AC68" s="70">
        <f>IFERROR(AC60/AC71,"na")</f>
        <v>147.53128834355792</v>
      </c>
      <c r="AD68" s="56">
        <f>IFERROR(AD60/AD71,"na")</f>
        <v>147.57292576419201</v>
      </c>
      <c r="AF68" s="56">
        <f>IFERROR(AF60/AF71,"na")</f>
        <v>147.71622807017397</v>
      </c>
      <c r="AH68" s="56">
        <f>IFERROR(AH60/AH71,"na")</f>
        <v>147.44433333333578</v>
      </c>
      <c r="AJ68" s="50"/>
      <c r="AK68" s="70">
        <f>IFERROR(AK60/AK71,"na")</f>
        <v>147.30891364902584</v>
      </c>
      <c r="AL68" s="56">
        <f>IFERROR(AL60/AL71,"na")</f>
        <v>147.68347107438129</v>
      </c>
      <c r="AN68" s="56">
        <f>IFERROR(AN60/AN71,"na")</f>
        <v>173.09737470167036</v>
      </c>
      <c r="AP68" s="56">
        <f>IFERROR(AP60/AP71,"na")</f>
        <v>147.78060606060819</v>
      </c>
      <c r="AR68" s="50"/>
      <c r="AS68" s="70">
        <f>IFERROR(AS60/AS71,"na")</f>
        <v>147.97010309278332</v>
      </c>
      <c r="AT68" s="56">
        <f>IFERROR(AT60/AT71,"na")</f>
        <v>166.05670553935892</v>
      </c>
      <c r="AV68" s="56">
        <f>IFERROR(AV60/AV71,"na")</f>
        <v>304.70608365019041</v>
      </c>
      <c r="AX68" s="56"/>
      <c r="BA68" s="49"/>
      <c r="BD68" s="56"/>
      <c r="BF68" s="56"/>
      <c r="BH68" s="50"/>
      <c r="BI68" s="49"/>
      <c r="BL68" s="56"/>
      <c r="BN68" s="56"/>
      <c r="BP68" s="50"/>
      <c r="BQ68" s="49"/>
      <c r="BT68" s="56"/>
      <c r="BV68" s="56"/>
      <c r="BX68" s="50"/>
      <c r="BY68" s="49"/>
      <c r="CB68" s="56"/>
      <c r="CD68" s="56"/>
      <c r="CF68" s="50"/>
      <c r="CG68" s="49"/>
      <c r="CJ68" s="56"/>
      <c r="CL68" s="56"/>
      <c r="CN68" s="50"/>
      <c r="CO68" s="49"/>
      <c r="CR68" s="56"/>
      <c r="CT68" s="56"/>
      <c r="CV68" s="50"/>
      <c r="CW68" s="49"/>
      <c r="CZ68" s="56"/>
      <c r="DB68" s="56"/>
      <c r="DD68" s="50"/>
      <c r="DE68" s="49"/>
      <c r="DH68" s="56"/>
      <c r="DJ68" s="56"/>
      <c r="DL68" s="50"/>
      <c r="DM68" s="49"/>
      <c r="DP68" s="56"/>
      <c r="DR68" s="56"/>
      <c r="DT68" s="50"/>
    </row>
    <row r="69" spans="2:124" x14ac:dyDescent="0.25">
      <c r="B69" s="5" t="s">
        <v>209</v>
      </c>
      <c r="C69" s="5" t="s">
        <v>65</v>
      </c>
      <c r="D69" s="5"/>
      <c r="E69" s="70">
        <f>IFERROR(E60/E72,"na")</f>
        <v>133.25111111111377</v>
      </c>
      <c r="F69" s="56">
        <f>IFERROR(F60/F72,"na")</f>
        <v>131.87543859649719</v>
      </c>
      <c r="H69" s="56">
        <f>IFERROR(H60/H72,"na")</f>
        <v>132.5467391304314</v>
      </c>
      <c r="J69" s="56">
        <f>IFERROR(J60/J72,"na")</f>
        <v>131.81041666666417</v>
      </c>
      <c r="L69" s="50"/>
      <c r="M69" s="70">
        <f>IFERROR(M60/M72,"na")</f>
        <v>131.90373831776094</v>
      </c>
      <c r="N69" s="56">
        <f>IFERROR(N60/N72,"na")</f>
        <v>132.23878787878937</v>
      </c>
      <c r="P69" s="56">
        <f>IFERROR(P60/P72,"na")</f>
        <v>-4886.159408866999</v>
      </c>
      <c r="R69" s="56">
        <f>IFERROR(R60/R72,"na")</f>
        <v>136.15152941176433</v>
      </c>
      <c r="T69" s="50"/>
      <c r="U69" s="70">
        <f>IFERROR(U60/U72,"na")</f>
        <v>141.45757575757483</v>
      </c>
      <c r="V69" s="56">
        <f>IFERROR(V60/V72,"na")</f>
        <v>143.11067961165048</v>
      </c>
      <c r="X69" s="56">
        <f>IFERROR(X60/X72,"na")</f>
        <v>143.30972762645902</v>
      </c>
      <c r="Z69" s="56">
        <f>IFERROR(Z60/Z72,"na")</f>
        <v>144.3778625954198</v>
      </c>
      <c r="AB69" s="50"/>
      <c r="AC69" s="70">
        <f>IFERROR(AC60/AC72,"na")</f>
        <v>147.53128834355792</v>
      </c>
      <c r="AD69" s="56">
        <f>IFERROR(AD60/AD72,"na")</f>
        <v>147.57292576419201</v>
      </c>
      <c r="AF69" s="56">
        <f>IFERROR(AF60/AF72,"na")</f>
        <v>147.71622807017397</v>
      </c>
      <c r="AH69" s="56">
        <f>IFERROR(AH60/AH72,"na")</f>
        <v>147.44433333333578</v>
      </c>
      <c r="AJ69" s="50"/>
      <c r="AK69" s="70">
        <f>IFERROR(AK60/AK72,"na")</f>
        <v>147.30891364902584</v>
      </c>
      <c r="AL69" s="56">
        <f>IFERROR(AL60/AL72,"na")</f>
        <v>147.68347107438129</v>
      </c>
      <c r="AN69" s="56">
        <f>IFERROR(AN60/AN72,"na")</f>
        <v>173.09737470167036</v>
      </c>
      <c r="AP69" s="56">
        <f>IFERROR(AP60/AP72,"na")</f>
        <v>147.78060606060819</v>
      </c>
      <c r="AR69" s="50"/>
      <c r="AS69" s="70">
        <f>IFERROR(AS60/AS72,"na")</f>
        <v>147.97010309278332</v>
      </c>
      <c r="AT69" s="56">
        <f>IFERROR(AT60/AT72,"na")</f>
        <v>166.05670553935892</v>
      </c>
      <c r="AV69" s="56">
        <f>IFERROR(AV60/AV72,"na")</f>
        <v>304.70608365019041</v>
      </c>
      <c r="AX69" s="56"/>
      <c r="BA69" s="49"/>
      <c r="BD69" s="56"/>
      <c r="BF69" s="56"/>
      <c r="BH69" s="50"/>
      <c r="BI69" s="49"/>
      <c r="BL69" s="56"/>
      <c r="BN69" s="56"/>
      <c r="BP69" s="50"/>
      <c r="BQ69" s="49"/>
      <c r="BT69" s="56"/>
      <c r="BV69" s="56"/>
      <c r="BX69" s="50"/>
      <c r="BY69" s="49"/>
      <c r="CB69" s="56"/>
      <c r="CD69" s="56"/>
      <c r="CF69" s="50"/>
      <c r="CG69" s="49"/>
      <c r="CJ69" s="56"/>
      <c r="CL69" s="56"/>
      <c r="CN69" s="50"/>
      <c r="CO69" s="49"/>
      <c r="CR69" s="56"/>
      <c r="CT69" s="56"/>
      <c r="CV69" s="50"/>
      <c r="CW69" s="49"/>
      <c r="CZ69" s="56"/>
      <c r="DB69" s="56"/>
      <c r="DD69" s="50"/>
      <c r="DE69" s="49"/>
      <c r="DH69" s="56"/>
      <c r="DJ69" s="56"/>
      <c r="DL69" s="50"/>
      <c r="DM69" s="49"/>
      <c r="DP69" s="56"/>
      <c r="DR69" s="56"/>
      <c r="DT69" s="50"/>
    </row>
    <row r="70" spans="2:124" ht="14.4" x14ac:dyDescent="0.3">
      <c r="B70"/>
      <c r="C70"/>
      <c r="D70"/>
      <c r="E70" s="49"/>
      <c r="L70" s="50"/>
      <c r="M70" s="49"/>
      <c r="T70" s="50"/>
      <c r="U70" s="49"/>
      <c r="AB70" s="50"/>
      <c r="AC70" s="49"/>
      <c r="AJ70" s="50"/>
      <c r="AK70" s="49"/>
      <c r="AR70" s="50"/>
      <c r="AS70" s="49"/>
      <c r="BA70" s="49"/>
      <c r="BH70" s="50"/>
      <c r="BI70" s="49"/>
      <c r="BP70" s="50"/>
      <c r="BQ70" s="49"/>
      <c r="BX70" s="50"/>
      <c r="BY70" s="49"/>
      <c r="CF70" s="50"/>
      <c r="CG70" s="49"/>
      <c r="CN70" s="50"/>
      <c r="CO70" s="49"/>
      <c r="CV70" s="50"/>
      <c r="CW70" s="49"/>
      <c r="DD70" s="50"/>
      <c r="DE70" s="49"/>
      <c r="DL70" s="50"/>
      <c r="DM70" s="49"/>
      <c r="DT70" s="50"/>
    </row>
    <row r="71" spans="2:124" x14ac:dyDescent="0.25">
      <c r="B71" s="5" t="s">
        <v>210</v>
      </c>
      <c r="C71" s="5" t="s">
        <v>66</v>
      </c>
      <c r="D71" s="5"/>
      <c r="E71" s="49">
        <v>0.45</v>
      </c>
      <c r="F71" s="10">
        <v>0.56999999999999995</v>
      </c>
      <c r="H71" s="10">
        <v>0.92</v>
      </c>
      <c r="J71" s="10">
        <v>1.44</v>
      </c>
      <c r="L71" s="50"/>
      <c r="M71" s="49">
        <v>1.07</v>
      </c>
      <c r="N71" s="10">
        <v>1.65</v>
      </c>
      <c r="P71" s="10">
        <v>2.0299999999999998</v>
      </c>
      <c r="R71" s="10">
        <v>4.25</v>
      </c>
      <c r="T71" s="50"/>
      <c r="U71" s="49">
        <v>1.98</v>
      </c>
      <c r="V71" s="10">
        <v>2.06</v>
      </c>
      <c r="X71" s="10">
        <v>2.57</v>
      </c>
      <c r="Z71" s="10">
        <v>2.62</v>
      </c>
      <c r="AB71" s="50"/>
      <c r="AC71" s="49">
        <v>1.63</v>
      </c>
      <c r="AD71" s="10">
        <v>2.29</v>
      </c>
      <c r="AF71" s="10">
        <v>2.2799999999999998</v>
      </c>
      <c r="AH71" s="10">
        <v>3</v>
      </c>
      <c r="AJ71" s="50"/>
      <c r="AK71" s="49">
        <v>3.59</v>
      </c>
      <c r="AL71" s="10">
        <v>4.84</v>
      </c>
      <c r="AN71" s="10">
        <v>4.1900000000000004</v>
      </c>
      <c r="AP71" s="10">
        <v>3.3</v>
      </c>
      <c r="AR71" s="50"/>
      <c r="AS71" s="49">
        <v>4.8499999999999996</v>
      </c>
      <c r="AT71" s="10">
        <v>6.86</v>
      </c>
      <c r="AV71" s="10">
        <v>2.63</v>
      </c>
      <c r="BA71" s="49"/>
      <c r="BH71" s="50"/>
      <c r="BI71" s="49"/>
      <c r="BP71" s="50"/>
      <c r="BQ71" s="49"/>
      <c r="BX71" s="50"/>
      <c r="BY71" s="49"/>
      <c r="CF71" s="50"/>
      <c r="CG71" s="49"/>
      <c r="CN71" s="50"/>
      <c r="CO71" s="49"/>
      <c r="CV71" s="50"/>
      <c r="CW71" s="49"/>
      <c r="DD71" s="50"/>
      <c r="DE71" s="49"/>
      <c r="DL71" s="50"/>
      <c r="DM71" s="49"/>
      <c r="DT71" s="50"/>
    </row>
    <row r="72" spans="2:124" x14ac:dyDescent="0.25">
      <c r="B72" s="5" t="s">
        <v>211</v>
      </c>
      <c r="C72" s="5" t="s">
        <v>66</v>
      </c>
      <c r="D72" s="5"/>
      <c r="E72" s="49">
        <v>0.45</v>
      </c>
      <c r="F72" s="10">
        <v>0.56999999999999995</v>
      </c>
      <c r="H72" s="10">
        <v>0.92</v>
      </c>
      <c r="J72" s="10">
        <v>1.44</v>
      </c>
      <c r="L72" s="50"/>
      <c r="M72" s="49">
        <v>1.07</v>
      </c>
      <c r="N72" s="10">
        <v>1.65</v>
      </c>
      <c r="P72" s="10">
        <v>2.0299999999999998</v>
      </c>
      <c r="R72" s="10">
        <v>4.25</v>
      </c>
      <c r="T72" s="50"/>
      <c r="U72" s="49">
        <v>1.98</v>
      </c>
      <c r="V72" s="10">
        <v>2.06</v>
      </c>
      <c r="X72" s="10">
        <v>2.57</v>
      </c>
      <c r="Z72" s="10">
        <v>2.62</v>
      </c>
      <c r="AB72" s="50"/>
      <c r="AC72" s="49">
        <v>1.63</v>
      </c>
      <c r="AD72" s="10">
        <v>2.29</v>
      </c>
      <c r="AF72" s="10">
        <v>2.2799999999999998</v>
      </c>
      <c r="AH72" s="10">
        <v>3</v>
      </c>
      <c r="AJ72" s="50"/>
      <c r="AK72" s="49">
        <v>3.59</v>
      </c>
      <c r="AL72" s="10">
        <v>4.84</v>
      </c>
      <c r="AN72" s="10">
        <v>4.1900000000000004</v>
      </c>
      <c r="AP72" s="10">
        <v>3.3</v>
      </c>
      <c r="AR72" s="50"/>
      <c r="AS72" s="49">
        <v>4.8499999999999996</v>
      </c>
      <c r="AT72" s="10">
        <v>6.86</v>
      </c>
      <c r="AV72" s="10">
        <v>2.63</v>
      </c>
      <c r="BA72" s="49"/>
      <c r="BH72" s="50"/>
      <c r="BI72" s="49"/>
      <c r="BP72" s="50"/>
      <c r="BQ72" s="49"/>
      <c r="BX72" s="50"/>
      <c r="BY72" s="49"/>
      <c r="CF72" s="50"/>
      <c r="CG72" s="49"/>
      <c r="CN72" s="50"/>
      <c r="CO72" s="49"/>
      <c r="CV72" s="50"/>
      <c r="CW72" s="49"/>
      <c r="DD72" s="50"/>
      <c r="DE72" s="49"/>
      <c r="DL72" s="50"/>
      <c r="DM72" s="49"/>
      <c r="DT72" s="50"/>
    </row>
    <row r="73" spans="2:124" ht="14.4" x14ac:dyDescent="0.3">
      <c r="B73"/>
      <c r="C73"/>
      <c r="D73"/>
      <c r="E73" s="49"/>
      <c r="L73" s="50"/>
      <c r="M73" s="49"/>
      <c r="T73" s="50"/>
      <c r="U73" s="49"/>
      <c r="AB73" s="50"/>
      <c r="AC73" s="49"/>
      <c r="AJ73" s="50"/>
      <c r="AK73" s="49"/>
      <c r="AR73" s="50"/>
      <c r="AS73" s="49"/>
      <c r="BA73" s="49"/>
      <c r="BH73" s="50"/>
      <c r="BI73" s="49"/>
      <c r="BP73" s="50"/>
      <c r="BQ73" s="49"/>
      <c r="BX73" s="50"/>
      <c r="BY73" s="49"/>
      <c r="CF73" s="50"/>
      <c r="CG73" s="49"/>
      <c r="CN73" s="50"/>
      <c r="CO73" s="49"/>
      <c r="CV73" s="50"/>
      <c r="CW73" s="49"/>
      <c r="DD73" s="50"/>
      <c r="DE73" s="49"/>
      <c r="DL73" s="50"/>
      <c r="DM73" s="49"/>
      <c r="DT73" s="50"/>
    </row>
    <row r="74" spans="2:124" x14ac:dyDescent="0.25">
      <c r="B74" s="5" t="s">
        <v>63</v>
      </c>
      <c r="C74" s="5" t="s">
        <v>66</v>
      </c>
      <c r="D74" s="5"/>
      <c r="E74" s="49">
        <v>0</v>
      </c>
      <c r="F74" s="10">
        <v>0</v>
      </c>
      <c r="H74" s="10">
        <v>0</v>
      </c>
      <c r="J74" s="10">
        <v>0</v>
      </c>
      <c r="L74" s="50"/>
      <c r="M74" s="49">
        <v>0</v>
      </c>
      <c r="N74" s="10">
        <v>0</v>
      </c>
      <c r="P74" s="10">
        <v>0</v>
      </c>
      <c r="R74" s="10">
        <v>0</v>
      </c>
      <c r="T74" s="50"/>
      <c r="U74" s="49">
        <v>0</v>
      </c>
      <c r="V74" s="10">
        <v>0</v>
      </c>
      <c r="X74" s="10">
        <v>0</v>
      </c>
      <c r="Z74" s="10">
        <v>0</v>
      </c>
      <c r="AB74" s="50"/>
      <c r="AC74" s="49">
        <v>0</v>
      </c>
      <c r="AD74" s="10">
        <v>0</v>
      </c>
      <c r="AF74" s="10">
        <v>0</v>
      </c>
      <c r="AH74" s="10">
        <v>0</v>
      </c>
      <c r="AJ74" s="50"/>
      <c r="AK74" s="49">
        <v>0</v>
      </c>
      <c r="AL74" s="10">
        <v>0</v>
      </c>
      <c r="AN74" s="10">
        <v>0</v>
      </c>
      <c r="AP74" s="10">
        <v>0</v>
      </c>
      <c r="AR74" s="50"/>
      <c r="AS74" s="49">
        <v>0</v>
      </c>
      <c r="AT74" s="10">
        <v>0</v>
      </c>
      <c r="AV74" s="10">
        <v>0</v>
      </c>
      <c r="BA74" s="49"/>
      <c r="BH74" s="50"/>
      <c r="BI74" s="49"/>
      <c r="BP74" s="50"/>
      <c r="BQ74" s="49"/>
      <c r="BX74" s="50"/>
      <c r="BY74" s="49"/>
      <c r="CF74" s="50"/>
      <c r="CG74" s="49"/>
      <c r="CN74" s="50"/>
      <c r="CO74" s="49"/>
      <c r="CV74" s="50"/>
      <c r="CW74" s="49"/>
      <c r="DD74" s="50"/>
      <c r="DE74" s="49"/>
      <c r="DL74" s="50"/>
      <c r="DM74" s="49"/>
      <c r="DT74" s="50"/>
    </row>
    <row r="75" spans="2:124" ht="14.4" x14ac:dyDescent="0.25">
      <c r="B75" s="6" t="s">
        <v>64</v>
      </c>
      <c r="C75" s="9" t="s">
        <v>58</v>
      </c>
      <c r="D75" s="9"/>
      <c r="E75" s="49"/>
      <c r="L75" s="50"/>
      <c r="M75" s="49"/>
      <c r="T75" s="50"/>
      <c r="U75" s="49"/>
      <c r="AB75" s="50"/>
      <c r="AC75" s="49"/>
      <c r="AJ75" s="50"/>
      <c r="AK75" s="49"/>
      <c r="AR75" s="50"/>
      <c r="AS75" s="49"/>
      <c r="BA75" s="49"/>
      <c r="BH75" s="50"/>
      <c r="BI75" s="49"/>
      <c r="BP75" s="50"/>
      <c r="BQ75" s="49"/>
      <c r="BX75" s="50"/>
      <c r="BY75" s="49"/>
      <c r="CF75" s="50"/>
      <c r="CG75" s="49"/>
      <c r="CN75" s="50"/>
      <c r="CO75" s="49"/>
      <c r="CV75" s="50"/>
      <c r="CW75" s="49"/>
      <c r="DD75" s="50"/>
      <c r="DE75" s="49"/>
      <c r="DL75" s="50"/>
      <c r="DM75" s="49"/>
      <c r="DT75" s="50"/>
    </row>
    <row r="77" spans="2:124" s="5" customFormat="1" x14ac:dyDescent="0.3">
      <c r="B77" s="178" t="s">
        <v>69</v>
      </c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</row>
    <row r="79" spans="2:124" x14ac:dyDescent="0.25">
      <c r="B79" s="23" t="s">
        <v>70</v>
      </c>
    </row>
    <row r="80" spans="2:124" ht="14.4" x14ac:dyDescent="0.3">
      <c r="B80" s="5" t="s">
        <v>256</v>
      </c>
      <c r="C80" s="10" t="s">
        <v>57</v>
      </c>
      <c r="G80" s="15"/>
      <c r="J80" s="34"/>
      <c r="K80" s="34">
        <f t="shared" ref="K80" si="226">K81+K82</f>
        <v>2336.84</v>
      </c>
      <c r="N80" s="34"/>
      <c r="O80" s="34">
        <f t="shared" ref="O80" si="227">O81+O82</f>
        <v>3014.1409999999996</v>
      </c>
      <c r="R80" s="34"/>
      <c r="S80" s="34">
        <f t="shared" ref="S80" si="228">S81+S82</f>
        <v>3296.6319999999996</v>
      </c>
      <c r="T80" s="15"/>
      <c r="V80" s="34"/>
      <c r="W80" s="34">
        <f t="shared" ref="W80" si="229">W81+W82</f>
        <v>3075.2069999999999</v>
      </c>
      <c r="X80" s="15"/>
      <c r="Y80" s="15"/>
      <c r="AA80" s="34">
        <f>AA81+AA82</f>
        <v>3316.0740000000001</v>
      </c>
      <c r="AB80" s="15"/>
      <c r="AE80" s="34">
        <f>AE81+AE82</f>
        <v>5000.125</v>
      </c>
      <c r="AI80" s="34">
        <f>AI81+AI82</f>
        <v>4368.2210000000005</v>
      </c>
      <c r="AJ80" s="15"/>
      <c r="AM80" s="34">
        <f>AM81+AM82</f>
        <v>5342.5720000000001</v>
      </c>
      <c r="AQ80" s="34">
        <f>AQ81+AQ82</f>
        <v>3961.4290000000001</v>
      </c>
      <c r="AR80" s="15"/>
      <c r="AU80" s="34">
        <f>AU81+AU82</f>
        <v>5454.8469999999998</v>
      </c>
      <c r="AY80" s="109"/>
      <c r="BB80" s="109"/>
    </row>
    <row r="81" spans="2:54" ht="14.4" x14ac:dyDescent="0.25">
      <c r="B81" s="93" t="s">
        <v>71</v>
      </c>
      <c r="C81" s="10" t="s">
        <v>57</v>
      </c>
      <c r="G81" s="15"/>
      <c r="J81" s="34"/>
      <c r="K81" s="34">
        <v>432.90800000000002</v>
      </c>
      <c r="N81" s="34"/>
      <c r="O81" s="34">
        <v>293.613</v>
      </c>
      <c r="R81" s="34"/>
      <c r="S81" s="34">
        <v>1172.818</v>
      </c>
      <c r="T81" s="15"/>
      <c r="V81" s="34"/>
      <c r="W81" s="34">
        <v>1063.809</v>
      </c>
      <c r="AA81" s="34">
        <v>807.41700000000003</v>
      </c>
      <c r="AB81" s="15"/>
      <c r="AE81" s="34">
        <v>1065.4390000000001</v>
      </c>
      <c r="AI81" s="34">
        <v>1415.644</v>
      </c>
      <c r="AJ81" s="15"/>
      <c r="AM81" s="34">
        <v>1735.3150000000001</v>
      </c>
      <c r="AQ81" s="34">
        <v>1450.8630000000001</v>
      </c>
      <c r="AR81" s="15"/>
      <c r="AU81" s="34">
        <v>1543.71</v>
      </c>
    </row>
    <row r="82" spans="2:54" ht="14.4" x14ac:dyDescent="0.25">
      <c r="B82" s="93" t="s">
        <v>257</v>
      </c>
      <c r="C82" s="10" t="s">
        <v>57</v>
      </c>
      <c r="G82" s="15"/>
      <c r="J82" s="34"/>
      <c r="K82" s="34">
        <v>1903.932</v>
      </c>
      <c r="N82" s="34"/>
      <c r="O82" s="34">
        <v>2720.5279999999998</v>
      </c>
      <c r="R82" s="34"/>
      <c r="S82" s="34">
        <v>2123.8139999999999</v>
      </c>
      <c r="T82" s="15"/>
      <c r="V82" s="34"/>
      <c r="W82" s="34">
        <v>2011.3979999999999</v>
      </c>
      <c r="AA82" s="34">
        <v>2508.6570000000002</v>
      </c>
      <c r="AB82" s="15"/>
      <c r="AE82" s="34">
        <v>3934.6860000000001</v>
      </c>
      <c r="AI82" s="34">
        <v>2952.5770000000002</v>
      </c>
      <c r="AJ82" s="15"/>
      <c r="AM82" s="34">
        <v>3607.2570000000001</v>
      </c>
      <c r="AQ82" s="34">
        <v>2510.5659999999998</v>
      </c>
      <c r="AR82" s="15"/>
      <c r="AU82" s="34">
        <v>3911.1370000000002</v>
      </c>
    </row>
    <row r="83" spans="2:54" x14ac:dyDescent="0.25">
      <c r="B83" s="22" t="s">
        <v>72</v>
      </c>
      <c r="C83" s="10" t="s">
        <v>57</v>
      </c>
      <c r="G83" s="15"/>
      <c r="J83" s="34"/>
      <c r="K83" s="34">
        <v>3676.2460000000001</v>
      </c>
      <c r="N83" s="34"/>
      <c r="O83" s="34">
        <v>6808.81</v>
      </c>
      <c r="R83" s="34"/>
      <c r="S83" s="34">
        <v>7351.674</v>
      </c>
      <c r="T83" s="15"/>
      <c r="V83" s="34"/>
      <c r="W83" s="34">
        <v>7736.5349999999999</v>
      </c>
      <c r="AA83" s="34">
        <v>6478.1940000000004</v>
      </c>
      <c r="AB83" s="15"/>
      <c r="AE83" s="34">
        <v>13617.225</v>
      </c>
      <c r="AI83" s="34">
        <v>12982.673000000001</v>
      </c>
      <c r="AJ83" s="15"/>
      <c r="AM83" s="34">
        <v>15994.951999999999</v>
      </c>
      <c r="AQ83" s="34">
        <v>18744.445</v>
      </c>
      <c r="AR83" s="15"/>
      <c r="AU83" s="34">
        <v>26780.544999999998</v>
      </c>
      <c r="AY83" s="10">
        <f>IFERROR(AY84*AY17/AY9,"NA")</f>
        <v>30233.352518290412</v>
      </c>
    </row>
    <row r="84" spans="2:54" s="18" customFormat="1" ht="14.4" x14ac:dyDescent="0.3">
      <c r="B84" s="6" t="s">
        <v>73</v>
      </c>
      <c r="C84" s="18" t="s">
        <v>19</v>
      </c>
      <c r="G84" s="26"/>
      <c r="J84" s="26"/>
      <c r="K84" s="26">
        <f>IFERROR(K83/K17*K9,"na")</f>
        <v>28.260521982451191</v>
      </c>
      <c r="N84" s="26"/>
      <c r="O84" s="26">
        <f>IFERROR(O83/O17*O9,"na")</f>
        <v>51.791181696146353</v>
      </c>
      <c r="R84" s="26"/>
      <c r="S84" s="26">
        <f>IFERROR(S83/S17*S9,"na")</f>
        <v>43.786393930178363</v>
      </c>
      <c r="T84" s="26"/>
      <c r="V84" s="26"/>
      <c r="W84" s="26">
        <f>IFERROR(W83/W17*W9,"na")</f>
        <v>52.773791271853234</v>
      </c>
      <c r="AA84" s="26">
        <f>IFERROR(AA83/Z17*Z9,"na")</f>
        <v>93.958488429715516</v>
      </c>
      <c r="AB84" s="26"/>
      <c r="AE84" s="26">
        <f>IFERROR(AE83/AD17*AD9,"na")</f>
        <v>115.32855911025617</v>
      </c>
      <c r="AI84" s="26">
        <f>IFERROR(AI83/AI17*AI9,"na")</f>
        <v>62.683463290351128</v>
      </c>
      <c r="AJ84" s="26"/>
      <c r="AM84" s="26">
        <f>IFERROR(AM83/AM17*AM9,"na")</f>
        <v>67.467297993156265</v>
      </c>
      <c r="AQ84" s="26">
        <f>IFERROR(AQ83/AQ17*AQ9,"na")</f>
        <v>68.656480412636355</v>
      </c>
      <c r="AR84" s="26"/>
      <c r="AU84" s="26">
        <f>IFERROR(AU83/AU17*AU9,"na")</f>
        <v>89.019212466250096</v>
      </c>
      <c r="AY84" s="27">
        <v>89</v>
      </c>
      <c r="BB84" s="27"/>
    </row>
    <row r="85" spans="2:54" x14ac:dyDescent="0.25">
      <c r="B85" s="22" t="s">
        <v>74</v>
      </c>
      <c r="C85" s="10" t="s">
        <v>57</v>
      </c>
      <c r="G85" s="15"/>
      <c r="J85" s="34"/>
      <c r="K85" s="34">
        <v>5583.3760000000002</v>
      </c>
      <c r="N85" s="34"/>
      <c r="O85" s="34">
        <v>3042.6959999999999</v>
      </c>
      <c r="R85" s="34"/>
      <c r="S85" s="34">
        <v>2076.0120000000002</v>
      </c>
      <c r="T85" s="15"/>
      <c r="V85" s="34"/>
      <c r="W85" s="34">
        <v>2186.1149999999998</v>
      </c>
      <c r="AA85" s="34">
        <v>4052.201</v>
      </c>
      <c r="AB85" s="15"/>
      <c r="AE85" s="34">
        <v>3967.5659999999998</v>
      </c>
      <c r="AI85" s="34">
        <v>3856.279</v>
      </c>
      <c r="AJ85" s="15"/>
      <c r="AM85" s="34">
        <v>2751.3339999999998</v>
      </c>
      <c r="AQ85" s="34">
        <v>5429.6859999999997</v>
      </c>
      <c r="AR85" s="15"/>
      <c r="AU85" s="34">
        <v>7287.2839999999997</v>
      </c>
      <c r="AY85" s="10">
        <f>IFERROR(AY86*AY13/AY9,"na")</f>
        <v>8156.6332553424672</v>
      </c>
    </row>
    <row r="86" spans="2:54" s="18" customFormat="1" ht="14.4" x14ac:dyDescent="0.3">
      <c r="B86" s="6" t="s">
        <v>75</v>
      </c>
      <c r="C86" s="18" t="s">
        <v>19</v>
      </c>
      <c r="G86" s="26"/>
      <c r="J86" s="15"/>
      <c r="K86" s="15">
        <f>IFERROR(K85/K13*K9,"na")</f>
        <v>41.090107189467425</v>
      </c>
      <c r="N86" s="26"/>
      <c r="O86" s="26">
        <f>IFERROR(O85/O13*O9,"na")</f>
        <v>22.143251068358428</v>
      </c>
      <c r="R86" s="26"/>
      <c r="S86" s="26">
        <f>IFERROR(S85/S13*S9,"na")</f>
        <v>14.081383997255772</v>
      </c>
      <c r="T86" s="26"/>
      <c r="V86" s="26"/>
      <c r="W86" s="26">
        <f>IFERROR(W85/W13*W9,"na")</f>
        <v>14.146383387723249</v>
      </c>
      <c r="AA86" s="26">
        <f>IFERROR(AA85/Z13*Z9,"na")</f>
        <v>56.046398718717178</v>
      </c>
      <c r="AB86" s="26"/>
      <c r="AE86" s="26">
        <f>IFERROR(AE85/AD13*AD9,"na")</f>
        <v>32.365105961863229</v>
      </c>
      <c r="AI86" s="26">
        <f>IFERROR(AI85/AI13*AI9,"na")</f>
        <v>17.790350757667998</v>
      </c>
      <c r="AJ86" s="26"/>
      <c r="AM86" s="26">
        <f>IFERROR(AM85/AM13*AM9,"na")</f>
        <v>11.032205374455176</v>
      </c>
      <c r="AQ86" s="26">
        <f>IFERROR(AQ85/AQ13*AQ9,"na")</f>
        <v>18.964269028949637</v>
      </c>
      <c r="AR86" s="26"/>
      <c r="AU86" s="26">
        <f>IFERROR(AU85/AU13*AU9,"na")</f>
        <v>22.985740539367974</v>
      </c>
      <c r="AY86" s="27">
        <v>23</v>
      </c>
      <c r="BB86" s="27"/>
    </row>
    <row r="87" spans="2:54" x14ac:dyDescent="0.25">
      <c r="B87" s="8" t="s">
        <v>258</v>
      </c>
      <c r="C87" s="10" t="s">
        <v>57</v>
      </c>
      <c r="G87" s="15"/>
      <c r="J87" s="34"/>
      <c r="K87" s="34">
        <v>245.024</v>
      </c>
      <c r="N87" s="34"/>
      <c r="O87" s="34">
        <v>227.679</v>
      </c>
      <c r="R87" s="34"/>
      <c r="S87" s="34">
        <v>336.79399999999998</v>
      </c>
      <c r="T87" s="15"/>
      <c r="V87" s="34"/>
      <c r="W87" s="34">
        <v>986.65300000000002</v>
      </c>
      <c r="AA87" s="34">
        <v>451.73099999999999</v>
      </c>
      <c r="AB87" s="15"/>
      <c r="AE87" s="34">
        <v>254.84100000000001</v>
      </c>
      <c r="AI87" s="34">
        <v>270.03899999999999</v>
      </c>
      <c r="AJ87" s="15"/>
      <c r="AM87" s="34">
        <v>274.99700000000001</v>
      </c>
      <c r="AQ87" s="34">
        <v>287.24900000000002</v>
      </c>
      <c r="AR87" s="15"/>
      <c r="AU87" s="34">
        <v>295.11</v>
      </c>
    </row>
    <row r="88" spans="2:54" x14ac:dyDescent="0.25">
      <c r="B88" s="22" t="s">
        <v>76</v>
      </c>
      <c r="C88" s="10" t="s">
        <v>57</v>
      </c>
      <c r="G88" s="15"/>
      <c r="J88" s="34"/>
      <c r="K88" s="34">
        <v>144.15199999999999</v>
      </c>
      <c r="N88" s="34"/>
      <c r="O88" s="34">
        <v>10.523999999999999</v>
      </c>
      <c r="R88" s="34"/>
      <c r="S88" s="34">
        <v>10.178000000000001</v>
      </c>
      <c r="T88" s="15"/>
      <c r="V88" s="34"/>
      <c r="W88" s="34">
        <v>961.63900000000001</v>
      </c>
      <c r="AA88" s="34">
        <v>32.488</v>
      </c>
      <c r="AB88" s="15"/>
      <c r="AE88" s="34">
        <v>38.517000000000003</v>
      </c>
      <c r="AI88" s="34">
        <v>85.025000000000006</v>
      </c>
      <c r="AJ88" s="15"/>
      <c r="AM88" s="34">
        <v>90.320999999999998</v>
      </c>
      <c r="AQ88" s="34">
        <v>96.710999999999999</v>
      </c>
      <c r="AR88" s="15"/>
      <c r="AU88" s="34">
        <v>106.563</v>
      </c>
      <c r="AY88" s="15">
        <f>AR88</f>
        <v>0</v>
      </c>
      <c r="BB88" s="15"/>
    </row>
    <row r="89" spans="2:54" x14ac:dyDescent="0.25">
      <c r="B89" s="22" t="s">
        <v>259</v>
      </c>
      <c r="C89" s="10" t="s">
        <v>57</v>
      </c>
      <c r="G89" s="15"/>
      <c r="J89" s="34"/>
      <c r="K89" s="34">
        <v>0</v>
      </c>
      <c r="N89" s="34"/>
      <c r="O89" s="34">
        <v>0</v>
      </c>
      <c r="R89" s="34"/>
      <c r="S89" s="34">
        <v>0</v>
      </c>
      <c r="T89" s="15"/>
      <c r="V89" s="34"/>
      <c r="W89" s="34">
        <v>0</v>
      </c>
      <c r="AA89" s="34">
        <v>0</v>
      </c>
      <c r="AB89" s="15"/>
      <c r="AE89" s="34">
        <v>0</v>
      </c>
      <c r="AI89" s="34">
        <v>0</v>
      </c>
      <c r="AJ89" s="15"/>
      <c r="AM89" s="34">
        <v>0</v>
      </c>
      <c r="AQ89" s="34">
        <v>0</v>
      </c>
      <c r="AR89" s="15"/>
      <c r="AU89" s="34">
        <v>0</v>
      </c>
    </row>
    <row r="90" spans="2:54" x14ac:dyDescent="0.25">
      <c r="B90" s="22" t="s">
        <v>271</v>
      </c>
      <c r="C90" s="10" t="s">
        <v>57</v>
      </c>
      <c r="G90" s="15"/>
      <c r="J90" s="34"/>
      <c r="K90" s="34">
        <v>44.558</v>
      </c>
      <c r="N90" s="34"/>
      <c r="O90" s="34">
        <v>44.466999999999999</v>
      </c>
      <c r="R90" s="34"/>
      <c r="S90" s="34">
        <v>29.059000000000001</v>
      </c>
      <c r="T90" s="15"/>
      <c r="V90" s="34"/>
      <c r="W90" s="34">
        <v>56.283999999999999</v>
      </c>
      <c r="AA90" s="34">
        <v>43.469000000000001</v>
      </c>
      <c r="AB90" s="15"/>
      <c r="AE90" s="34">
        <v>118.995</v>
      </c>
      <c r="AI90" s="34">
        <v>841.70500000000004</v>
      </c>
      <c r="AJ90" s="15"/>
      <c r="AM90" s="34">
        <v>561.17200000000003</v>
      </c>
      <c r="AQ90" s="34">
        <v>230.351</v>
      </c>
      <c r="AR90" s="15"/>
      <c r="AU90" s="34">
        <v>249.267</v>
      </c>
    </row>
    <row r="91" spans="2:54" x14ac:dyDescent="0.25">
      <c r="B91" s="22" t="s">
        <v>77</v>
      </c>
      <c r="C91" s="10" t="s">
        <v>57</v>
      </c>
      <c r="G91" s="15"/>
      <c r="J91" s="34"/>
      <c r="K91" s="34">
        <v>1039.6780000000001</v>
      </c>
      <c r="N91" s="34"/>
      <c r="O91" s="34">
        <v>820.24599999999998</v>
      </c>
      <c r="R91" s="34"/>
      <c r="S91" s="34">
        <v>781.923</v>
      </c>
      <c r="T91" s="15"/>
      <c r="V91" s="34"/>
      <c r="W91" s="34">
        <v>639.79499999999996</v>
      </c>
      <c r="AA91" s="34">
        <v>902.91700000000003</v>
      </c>
      <c r="AB91" s="15"/>
      <c r="AE91" s="34">
        <v>1697.1079999999999</v>
      </c>
      <c r="AI91" s="34">
        <v>1883.0830000000001</v>
      </c>
      <c r="AJ91" s="15"/>
      <c r="AM91" s="34">
        <v>2654.8960000000002</v>
      </c>
      <c r="AQ91" s="34">
        <v>2359.3290000000002</v>
      </c>
      <c r="AR91" s="15"/>
      <c r="AU91" s="34">
        <v>2977.0610000000001</v>
      </c>
    </row>
    <row r="92" spans="2:54" ht="14.4" x14ac:dyDescent="0.25">
      <c r="B92" s="6" t="s">
        <v>24</v>
      </c>
      <c r="C92" s="10" t="s">
        <v>58</v>
      </c>
      <c r="G92" s="15"/>
      <c r="J92" s="13"/>
      <c r="K92" s="13">
        <f t="shared" ref="K92" si="230">IFERROR(K91/K13,"na")</f>
        <v>2.0962659907932522E-2</v>
      </c>
      <c r="L92" s="13"/>
      <c r="M92" s="13"/>
      <c r="N92" s="13"/>
      <c r="O92" s="13">
        <f>IFERROR(O91/O13,"na")</f>
        <v>1.6354379733222825E-2</v>
      </c>
      <c r="R92" s="13"/>
      <c r="S92" s="13">
        <f>IFERROR(S91/S13,"na")</f>
        <v>1.4530702318486641E-2</v>
      </c>
      <c r="T92" s="13"/>
      <c r="V92" s="13"/>
      <c r="W92" s="13">
        <f>IFERROR(W91/W13,"na")</f>
        <v>1.1342803200170537E-2</v>
      </c>
      <c r="AA92" s="13">
        <f>IFERROR(AA91/Z13,"na")</f>
        <v>3.4214618207442406E-2</v>
      </c>
      <c r="AB92" s="13"/>
      <c r="AE92" s="13">
        <f>IFERROR(AE91/AD13,"na")</f>
        <v>4.1202453373480788E-2</v>
      </c>
      <c r="AI92" s="13">
        <f>IFERROR(AI91/AI13,"na")</f>
        <v>2.5855101600441254E-2</v>
      </c>
      <c r="AJ92" s="13"/>
      <c r="AM92" s="13">
        <f>IFERROR(AM91/AM13,"na")</f>
        <v>2.916578511321552E-2</v>
      </c>
      <c r="AQ92" s="13">
        <f>IFERROR(AQ91/AQ13,"na")</f>
        <v>2.2576521798716453E-2</v>
      </c>
      <c r="AR92" s="13"/>
      <c r="AU92" s="13">
        <f>IFERROR(AU91/AU13,"na")</f>
        <v>2.5726912766060799E-2</v>
      </c>
    </row>
    <row r="93" spans="2:54" s="40" customFormat="1" x14ac:dyDescent="0.25">
      <c r="B93" s="24" t="s">
        <v>78</v>
      </c>
      <c r="G93" s="16"/>
      <c r="J93" s="16"/>
      <c r="K93" s="16">
        <f>K80+K83+K85+K87+K88+K89+K91+K90</f>
        <v>13069.874</v>
      </c>
      <c r="N93" s="16"/>
      <c r="O93" s="16">
        <f>O80+O83+O85+O87+O88+O89+O91+O90</f>
        <v>13968.563</v>
      </c>
      <c r="R93" s="16"/>
      <c r="S93" s="16">
        <f>S80+S83+S85+S87+S88+S89+S91+S90</f>
        <v>13882.272000000001</v>
      </c>
      <c r="T93" s="16"/>
      <c r="V93" s="16"/>
      <c r="W93" s="16">
        <f>W80+W83+W85+W87+W88+W89+W91+W90</f>
        <v>15642.227999999999</v>
      </c>
      <c r="AA93" s="16">
        <f>AA80+AA83+AA85+AA87+AA88+AA89+AA91+AA90</f>
        <v>15277.073999999999</v>
      </c>
      <c r="AB93" s="16"/>
      <c r="AE93" s="16">
        <f>AE80+AE83+AE85+AE87+AE88+AE89+AE91+AE90</f>
        <v>24694.376999999997</v>
      </c>
      <c r="AI93" s="16">
        <f>AI80+AI83+AI85+AI87+AI88+AI89+AI91+AI90</f>
        <v>24287.025000000001</v>
      </c>
      <c r="AJ93" s="16"/>
      <c r="AM93" s="16">
        <f>AM80+AM83+AM85+AM87+AM88+AM89+AM91+AM90</f>
        <v>27670.243999999995</v>
      </c>
      <c r="AQ93" s="16">
        <f>AQ80+AQ83+AQ85+AQ87+AQ88+AQ89+AQ91+AQ90</f>
        <v>31109.199999999997</v>
      </c>
      <c r="AR93" s="16"/>
      <c r="AU93" s="16">
        <f>AU80+AU83+AU85+AU87+AU88+AU89+AU91+AU90</f>
        <v>43150.677000000003</v>
      </c>
    </row>
    <row r="94" spans="2:54" x14ac:dyDescent="0.25">
      <c r="B94" s="5"/>
      <c r="G94" s="15"/>
      <c r="J94" s="34"/>
      <c r="K94" s="34"/>
      <c r="N94" s="15"/>
      <c r="O94" s="15"/>
      <c r="R94" s="15"/>
      <c r="S94" s="15"/>
      <c r="V94" s="15"/>
      <c r="W94" s="15"/>
      <c r="AA94" s="15"/>
      <c r="AE94" s="15"/>
      <c r="AI94" s="15"/>
      <c r="AM94" s="15"/>
      <c r="AQ94" s="15"/>
      <c r="AU94" s="15"/>
    </row>
    <row r="95" spans="2:54" x14ac:dyDescent="0.25">
      <c r="B95" s="23" t="s">
        <v>79</v>
      </c>
      <c r="G95" s="15"/>
      <c r="J95" s="34"/>
      <c r="K95" s="34"/>
      <c r="N95" s="15"/>
      <c r="O95" s="15"/>
      <c r="R95" s="15"/>
      <c r="S95" s="15"/>
      <c r="V95" s="15"/>
      <c r="W95" s="15"/>
      <c r="AA95" s="15"/>
      <c r="AE95" s="15"/>
      <c r="AI95" s="15"/>
      <c r="AM95" s="15"/>
      <c r="AQ95" s="15"/>
      <c r="AU95" s="15"/>
    </row>
    <row r="96" spans="2:54" x14ac:dyDescent="0.25">
      <c r="B96" s="22" t="s">
        <v>80</v>
      </c>
      <c r="C96" s="10" t="s">
        <v>57</v>
      </c>
      <c r="G96" s="15"/>
      <c r="J96" s="34"/>
      <c r="K96" s="34">
        <v>2175.5230000000001</v>
      </c>
      <c r="N96" s="34"/>
      <c r="O96" s="34">
        <v>2164.0410000000002</v>
      </c>
      <c r="R96" s="34"/>
      <c r="S96" s="34">
        <v>2495.8829999999998</v>
      </c>
      <c r="T96" s="15"/>
      <c r="V96" s="34"/>
      <c r="W96" s="34">
        <v>2617.3310000000001</v>
      </c>
      <c r="AA96" s="34">
        <v>3399.2719999999999</v>
      </c>
      <c r="AB96" s="15"/>
      <c r="AE96" s="34">
        <v>3521.4140000000002</v>
      </c>
      <c r="AI96" s="34">
        <v>7271.3040000000001</v>
      </c>
      <c r="AJ96" s="15"/>
      <c r="AM96" s="34">
        <v>7397.32</v>
      </c>
      <c r="AQ96" s="34">
        <v>8043.9260000000004</v>
      </c>
      <c r="AR96" s="15"/>
      <c r="AU96" s="34">
        <v>9196.8439999999991</v>
      </c>
    </row>
    <row r="97" spans="2:47" x14ac:dyDescent="0.25">
      <c r="B97" s="22" t="s">
        <v>260</v>
      </c>
      <c r="C97" s="10" t="s">
        <v>57</v>
      </c>
      <c r="G97" s="15"/>
      <c r="J97" s="34"/>
      <c r="K97" s="34">
        <v>43.956000000000003</v>
      </c>
      <c r="N97" s="34"/>
      <c r="O97" s="34">
        <v>162.25399999999999</v>
      </c>
      <c r="R97" s="34"/>
      <c r="S97" s="34">
        <v>169.89</v>
      </c>
      <c r="T97" s="15"/>
      <c r="V97" s="34"/>
      <c r="W97" s="34">
        <v>220.006</v>
      </c>
      <c r="AA97" s="34">
        <v>1064.778</v>
      </c>
      <c r="AB97" s="15"/>
      <c r="AE97" s="34">
        <v>3089.6019999999999</v>
      </c>
      <c r="AI97" s="34">
        <v>59.412999999999997</v>
      </c>
      <c r="AJ97" s="15"/>
      <c r="AM97" s="34">
        <v>358.21</v>
      </c>
      <c r="AQ97" s="34">
        <v>1131.24</v>
      </c>
      <c r="AR97" s="15"/>
      <c r="AU97" s="34">
        <v>135.559</v>
      </c>
    </row>
    <row r="98" spans="2:47" x14ac:dyDescent="0.25">
      <c r="B98" s="22" t="s">
        <v>81</v>
      </c>
      <c r="C98" s="10" t="s">
        <v>57</v>
      </c>
      <c r="G98" s="15"/>
      <c r="J98" s="34"/>
      <c r="K98" s="34">
        <f>K99+K100+K101</f>
        <v>152.55499999999998</v>
      </c>
      <c r="N98" s="34"/>
      <c r="O98" s="34">
        <f>O99+O100+O101</f>
        <v>147.94900000000001</v>
      </c>
      <c r="R98" s="34"/>
      <c r="S98" s="34">
        <f>S99+S100+S101</f>
        <v>143.32900000000001</v>
      </c>
      <c r="T98" s="15"/>
      <c r="V98" s="34"/>
      <c r="W98" s="34">
        <f>W99+W100+W101</f>
        <v>138.65</v>
      </c>
      <c r="AA98" s="34">
        <f>AA99+AA100+AA101</f>
        <v>150.214</v>
      </c>
      <c r="AB98" s="15"/>
      <c r="AE98" s="34">
        <f>AE99+AE100+AE101</f>
        <v>140.86600000000001</v>
      </c>
      <c r="AI98" s="34">
        <f>AI99+AI100+AI101</f>
        <v>144.66899999999998</v>
      </c>
      <c r="AJ98" s="15"/>
      <c r="AM98" s="34">
        <f>AM99+AM100+AM101</f>
        <v>133.28100000000001</v>
      </c>
      <c r="AQ98" s="34">
        <f>AQ99+AQ100+AQ101</f>
        <v>129.81300000000002</v>
      </c>
      <c r="AR98" s="15"/>
      <c r="AU98" s="34">
        <f>AU99+AU100+AU101</f>
        <v>130.29400000000001</v>
      </c>
    </row>
    <row r="99" spans="2:47" ht="14.4" x14ac:dyDescent="0.3">
      <c r="B99" s="37" t="s">
        <v>86</v>
      </c>
      <c r="C99" s="10" t="s">
        <v>57</v>
      </c>
      <c r="G99" s="15"/>
      <c r="J99" s="34"/>
      <c r="K99" s="34">
        <v>151.75399999999999</v>
      </c>
      <c r="N99" s="34"/>
      <c r="O99" s="34">
        <v>147.179</v>
      </c>
      <c r="R99" s="34"/>
      <c r="S99" s="34">
        <v>142.577</v>
      </c>
      <c r="T99" s="15"/>
      <c r="V99" s="34"/>
      <c r="W99" s="34">
        <v>137.898</v>
      </c>
      <c r="AA99" s="34">
        <v>141.148</v>
      </c>
      <c r="AB99" s="15"/>
      <c r="AE99" s="34">
        <v>131.68700000000001</v>
      </c>
      <c r="AI99" s="34">
        <v>128.76</v>
      </c>
      <c r="AJ99" s="15"/>
      <c r="AM99" s="34">
        <v>125.82299999999999</v>
      </c>
      <c r="AQ99" s="34">
        <v>122.89700000000001</v>
      </c>
      <c r="AR99" s="15"/>
      <c r="AU99" s="34">
        <v>122.375</v>
      </c>
    </row>
    <row r="100" spans="2:47" ht="14.4" x14ac:dyDescent="0.3">
      <c r="B100" s="37" t="s">
        <v>87</v>
      </c>
      <c r="C100" s="10" t="s">
        <v>57</v>
      </c>
      <c r="G100" s="15"/>
      <c r="J100" s="34"/>
      <c r="K100" s="34">
        <v>0</v>
      </c>
      <c r="N100" s="34"/>
      <c r="O100" s="34">
        <v>0</v>
      </c>
      <c r="R100" s="34"/>
      <c r="S100" s="34">
        <v>0</v>
      </c>
      <c r="T100" s="15"/>
      <c r="V100" s="34"/>
      <c r="W100" s="34">
        <v>0</v>
      </c>
      <c r="AA100" s="34">
        <v>0</v>
      </c>
      <c r="AB100" s="15"/>
      <c r="AE100" s="34">
        <v>0</v>
      </c>
      <c r="AI100" s="34">
        <v>0</v>
      </c>
      <c r="AJ100" s="15"/>
      <c r="AM100" s="34">
        <v>0</v>
      </c>
      <c r="AQ100" s="34">
        <v>0</v>
      </c>
      <c r="AR100" s="15"/>
      <c r="AU100" s="34">
        <v>0</v>
      </c>
    </row>
    <row r="101" spans="2:47" ht="14.4" x14ac:dyDescent="0.3">
      <c r="B101" s="37" t="s">
        <v>88</v>
      </c>
      <c r="C101" s="10" t="s">
        <v>57</v>
      </c>
      <c r="G101" s="15"/>
      <c r="J101" s="34"/>
      <c r="K101" s="34">
        <v>0.80100000000000005</v>
      </c>
      <c r="N101" s="34"/>
      <c r="O101" s="34">
        <v>0.77</v>
      </c>
      <c r="R101" s="34"/>
      <c r="S101" s="34">
        <v>0.752</v>
      </c>
      <c r="T101" s="15"/>
      <c r="V101" s="34"/>
      <c r="W101" s="34">
        <v>0.752</v>
      </c>
      <c r="AA101" s="34">
        <v>9.0660000000000007</v>
      </c>
      <c r="AB101" s="15"/>
      <c r="AE101" s="34">
        <v>9.1790000000000003</v>
      </c>
      <c r="AI101" s="34">
        <v>15.909000000000001</v>
      </c>
      <c r="AJ101" s="15"/>
      <c r="AM101" s="34">
        <v>7.4580000000000002</v>
      </c>
      <c r="AQ101" s="34">
        <v>6.9160000000000004</v>
      </c>
      <c r="AR101" s="15"/>
      <c r="AU101" s="34">
        <v>7.9189999999999996</v>
      </c>
    </row>
    <row r="102" spans="2:47" x14ac:dyDescent="0.25">
      <c r="B102" s="15" t="s">
        <v>272</v>
      </c>
      <c r="C102" s="10" t="s">
        <v>57</v>
      </c>
      <c r="G102" s="15"/>
      <c r="J102" s="34"/>
      <c r="K102" s="34">
        <v>2.379</v>
      </c>
      <c r="N102" s="34"/>
      <c r="O102" s="34">
        <v>2.5030000000000001</v>
      </c>
      <c r="R102" s="34"/>
      <c r="S102" s="34">
        <v>0</v>
      </c>
      <c r="T102" s="15"/>
      <c r="V102" s="34"/>
      <c r="W102" s="34">
        <v>0</v>
      </c>
      <c r="AA102" s="34">
        <v>0</v>
      </c>
      <c r="AB102" s="15"/>
      <c r="AE102" s="34">
        <v>0</v>
      </c>
      <c r="AI102" s="34">
        <v>0</v>
      </c>
      <c r="AJ102" s="15"/>
      <c r="AM102" s="34">
        <v>0</v>
      </c>
      <c r="AQ102" s="34">
        <v>0</v>
      </c>
      <c r="AR102" s="15"/>
      <c r="AU102" s="34">
        <v>0</v>
      </c>
    </row>
    <row r="103" spans="2:47" x14ac:dyDescent="0.25">
      <c r="B103" s="22" t="s">
        <v>82</v>
      </c>
      <c r="C103" s="10" t="s">
        <v>57</v>
      </c>
      <c r="G103" s="15"/>
      <c r="J103" s="34"/>
      <c r="K103" s="34">
        <v>0</v>
      </c>
      <c r="N103" s="34"/>
      <c r="O103" s="34">
        <v>0</v>
      </c>
      <c r="R103" s="34"/>
      <c r="S103" s="34">
        <v>0</v>
      </c>
      <c r="T103" s="15"/>
      <c r="V103" s="34"/>
      <c r="W103" s="34">
        <v>0</v>
      </c>
      <c r="AA103" s="34">
        <v>0</v>
      </c>
      <c r="AB103" s="15"/>
      <c r="AE103" s="34">
        <v>0</v>
      </c>
      <c r="AI103" s="34">
        <v>13.677</v>
      </c>
      <c r="AJ103" s="15"/>
      <c r="AM103" s="34">
        <v>81.617999999999995</v>
      </c>
      <c r="AQ103" s="34">
        <v>82.506</v>
      </c>
      <c r="AR103" s="15"/>
      <c r="AU103" s="34">
        <v>127.443</v>
      </c>
    </row>
    <row r="104" spans="2:47" x14ac:dyDescent="0.25">
      <c r="B104" s="22" t="s">
        <v>83</v>
      </c>
      <c r="C104" s="10" t="s">
        <v>57</v>
      </c>
      <c r="G104" s="15"/>
      <c r="J104" s="19"/>
      <c r="K104" s="19">
        <v>0</v>
      </c>
      <c r="N104" s="34"/>
      <c r="O104" s="34">
        <v>0</v>
      </c>
      <c r="R104" s="34"/>
      <c r="S104" s="34">
        <v>0</v>
      </c>
      <c r="T104" s="15"/>
      <c r="V104" s="34"/>
      <c r="W104" s="34">
        <v>0</v>
      </c>
      <c r="AA104" s="34">
        <v>0</v>
      </c>
      <c r="AB104" s="15"/>
      <c r="AE104" s="34">
        <v>0</v>
      </c>
      <c r="AI104" s="34">
        <v>0</v>
      </c>
      <c r="AJ104" s="15"/>
      <c r="AM104" s="34">
        <v>0</v>
      </c>
      <c r="AQ104" s="34">
        <v>0</v>
      </c>
      <c r="AR104" s="15"/>
      <c r="AU104" s="34">
        <v>0</v>
      </c>
    </row>
    <row r="105" spans="2:47" x14ac:dyDescent="0.25">
      <c r="B105" s="22" t="s">
        <v>42</v>
      </c>
      <c r="C105" s="10" t="s">
        <v>57</v>
      </c>
      <c r="G105" s="15"/>
      <c r="J105" s="19"/>
      <c r="K105" s="19">
        <v>0</v>
      </c>
      <c r="N105" s="34"/>
      <c r="O105" s="34">
        <v>0</v>
      </c>
      <c r="R105" s="34"/>
      <c r="S105" s="34">
        <v>0</v>
      </c>
      <c r="T105" s="15"/>
      <c r="V105" s="34"/>
      <c r="W105" s="34">
        <v>0</v>
      </c>
      <c r="AA105" s="34">
        <v>0</v>
      </c>
      <c r="AB105" s="15"/>
      <c r="AE105" s="34">
        <v>0</v>
      </c>
      <c r="AI105" s="34">
        <v>0</v>
      </c>
      <c r="AJ105" s="15"/>
      <c r="AM105" s="34">
        <v>0</v>
      </c>
      <c r="AQ105" s="34">
        <v>0</v>
      </c>
      <c r="AR105" s="15"/>
      <c r="AU105" s="34">
        <v>0</v>
      </c>
    </row>
    <row r="106" spans="2:47" x14ac:dyDescent="0.25">
      <c r="B106" s="22" t="s">
        <v>261</v>
      </c>
      <c r="C106" s="10" t="s">
        <v>57</v>
      </c>
      <c r="G106" s="15"/>
      <c r="J106" s="19"/>
      <c r="K106" s="19">
        <v>55.969000000000001</v>
      </c>
      <c r="N106" s="34"/>
      <c r="O106" s="34">
        <v>106.465</v>
      </c>
      <c r="R106" s="34"/>
      <c r="S106" s="34">
        <v>58.447000000000003</v>
      </c>
      <c r="T106" s="15"/>
      <c r="V106" s="34"/>
      <c r="W106" s="34">
        <v>48.021999999999998</v>
      </c>
      <c r="AA106" s="34">
        <v>31.129000000000001</v>
      </c>
      <c r="AB106" s="15"/>
      <c r="AE106" s="34">
        <v>36.902999999999999</v>
      </c>
      <c r="AI106" s="34">
        <v>117.61799999999999</v>
      </c>
      <c r="AJ106" s="15"/>
      <c r="AM106" s="34">
        <v>221.15799999999999</v>
      </c>
      <c r="AQ106" s="34">
        <v>74.563999999999993</v>
      </c>
      <c r="AR106" s="15"/>
      <c r="AU106" s="34">
        <v>221.30600000000001</v>
      </c>
    </row>
    <row r="107" spans="2:47" x14ac:dyDescent="0.25">
      <c r="B107" s="22" t="s">
        <v>84</v>
      </c>
      <c r="C107" s="10" t="s">
        <v>57</v>
      </c>
      <c r="G107" s="15"/>
      <c r="J107" s="19"/>
      <c r="K107" s="19">
        <v>35.165999999999997</v>
      </c>
      <c r="N107" s="34"/>
      <c r="O107" s="34">
        <v>396.93299999999999</v>
      </c>
      <c r="R107" s="34"/>
      <c r="S107" s="34">
        <v>421.11700000000002</v>
      </c>
      <c r="T107" s="15"/>
      <c r="V107" s="34"/>
      <c r="W107" s="34">
        <v>1665.0139999999999</v>
      </c>
      <c r="AA107" s="34">
        <v>1287.296</v>
      </c>
      <c r="AB107" s="15"/>
      <c r="AE107" s="34">
        <v>76.522999999999996</v>
      </c>
      <c r="AI107" s="34">
        <v>174.58699999999999</v>
      </c>
      <c r="AJ107" s="15"/>
      <c r="AM107" s="34">
        <v>138.327</v>
      </c>
      <c r="AQ107" s="34">
        <v>228.94</v>
      </c>
      <c r="AR107" s="15"/>
      <c r="AU107" s="34">
        <v>310.017</v>
      </c>
    </row>
    <row r="108" spans="2:47" s="40" customFormat="1" x14ac:dyDescent="0.25">
      <c r="B108" s="24" t="s">
        <v>85</v>
      </c>
      <c r="C108" s="40" t="s">
        <v>57</v>
      </c>
      <c r="G108" s="16"/>
      <c r="J108" s="16"/>
      <c r="K108" s="16">
        <f>K96+K97+K98+K103+K104+K105+K106+K107+K102</f>
        <v>2465.5480000000002</v>
      </c>
      <c r="N108" s="16"/>
      <c r="O108" s="16">
        <f>O96+O97+O98+O103+O104+O105+O106+O107+O102</f>
        <v>2980.1450000000004</v>
      </c>
      <c r="R108" s="16"/>
      <c r="S108" s="16">
        <f>S96+S97+S98+S103+S104+S105+S106+S107</f>
        <v>3288.6660000000002</v>
      </c>
      <c r="T108" s="16"/>
      <c r="V108" s="16"/>
      <c r="W108" s="16">
        <f>W96+W97+W98+W103+W104+W105+W106+W107</f>
        <v>4689.0230000000001</v>
      </c>
      <c r="AA108" s="16">
        <f>AA96+AA97+AA98+AA103+AA104+AA105+AA106+AA107</f>
        <v>5932.6890000000003</v>
      </c>
      <c r="AB108" s="16"/>
      <c r="AE108" s="16">
        <f>AE96+AE97+AE98+AE103+AE104+AE105+AE106+AE107</f>
        <v>6865.308</v>
      </c>
      <c r="AI108" s="16">
        <f>AI96+AI97+AI98+AI103+AI104+AI105+AI106+AI107</f>
        <v>7781.268</v>
      </c>
      <c r="AJ108" s="16"/>
      <c r="AM108" s="16">
        <f>AM96+AM97+AM98+AM103+AM104+AM105+AM106+AM107</f>
        <v>8329.9140000000007</v>
      </c>
      <c r="AQ108" s="16">
        <f>AQ96+AQ97+AQ98+AQ103+AQ104+AQ105+AQ106+AQ107</f>
        <v>9690.9890000000014</v>
      </c>
      <c r="AR108" s="16"/>
      <c r="AU108" s="16">
        <f>AU96+AU97+AU98+AU103+AU104+AU105+AU106+AU107</f>
        <v>10121.462999999998</v>
      </c>
    </row>
    <row r="109" spans="2:47" x14ac:dyDescent="0.25">
      <c r="G109" s="15"/>
      <c r="J109" s="15"/>
      <c r="K109" s="15"/>
      <c r="N109" s="15"/>
      <c r="O109" s="15"/>
      <c r="R109" s="15"/>
      <c r="S109" s="15"/>
      <c r="V109" s="15"/>
      <c r="W109" s="15"/>
      <c r="AA109" s="15"/>
      <c r="AE109" s="15"/>
      <c r="AI109" s="15"/>
      <c r="AM109" s="15"/>
      <c r="AQ109" s="15"/>
      <c r="AU109" s="15"/>
    </row>
    <row r="110" spans="2:47" s="40" customFormat="1" x14ac:dyDescent="0.25">
      <c r="B110" s="23" t="s">
        <v>215</v>
      </c>
      <c r="C110" s="40" t="s">
        <v>57</v>
      </c>
      <c r="G110" s="16"/>
      <c r="J110" s="16"/>
      <c r="K110" s="16">
        <f>K93+K108</f>
        <v>15535.422</v>
      </c>
      <c r="N110" s="16"/>
      <c r="O110" s="16">
        <f>O93+O108</f>
        <v>16948.707999999999</v>
      </c>
      <c r="R110" s="16"/>
      <c r="S110" s="16">
        <f>S93+S108</f>
        <v>17170.938000000002</v>
      </c>
      <c r="T110" s="16"/>
      <c r="V110" s="16"/>
      <c r="W110" s="16">
        <f>W93+W108</f>
        <v>20331.251</v>
      </c>
      <c r="AA110" s="16">
        <f>AA93+AA108</f>
        <v>21209.762999999999</v>
      </c>
      <c r="AB110" s="16"/>
      <c r="AE110" s="16">
        <f>AE93+AE108</f>
        <v>31559.684999999998</v>
      </c>
      <c r="AI110" s="16">
        <f>AI93+AI108</f>
        <v>32068.293000000001</v>
      </c>
      <c r="AJ110" s="16"/>
      <c r="AM110" s="16">
        <f>AM93+AM108</f>
        <v>36000.157999999996</v>
      </c>
      <c r="AQ110" s="16">
        <f>AQ93+AQ108</f>
        <v>40800.188999999998</v>
      </c>
      <c r="AR110" s="16"/>
      <c r="AU110" s="16">
        <f>AU93+AU108</f>
        <v>53272.14</v>
      </c>
    </row>
    <row r="111" spans="2:47" x14ac:dyDescent="0.25">
      <c r="B111" s="5"/>
      <c r="G111" s="15"/>
      <c r="J111" s="15"/>
      <c r="K111" s="15"/>
      <c r="N111" s="15"/>
      <c r="O111" s="15"/>
      <c r="R111" s="15"/>
      <c r="S111" s="15"/>
      <c r="V111" s="15"/>
      <c r="W111" s="15"/>
      <c r="AA111" s="15"/>
      <c r="AE111" s="15"/>
      <c r="AI111" s="15"/>
      <c r="AM111" s="15"/>
      <c r="AQ111" s="15"/>
      <c r="AU111" s="15"/>
    </row>
    <row r="112" spans="2:47" x14ac:dyDescent="0.25">
      <c r="B112" s="23" t="s">
        <v>216</v>
      </c>
      <c r="G112" s="15"/>
      <c r="J112" s="15"/>
      <c r="K112" s="15"/>
      <c r="N112" s="15"/>
      <c r="O112" s="15"/>
      <c r="R112" s="15"/>
      <c r="S112" s="15"/>
      <c r="V112" s="15"/>
      <c r="W112" s="15"/>
      <c r="AA112" s="15"/>
      <c r="AE112" s="15"/>
      <c r="AI112" s="15"/>
      <c r="AM112" s="15"/>
      <c r="AQ112" s="15"/>
      <c r="AU112" s="15"/>
    </row>
    <row r="113" spans="2:47" x14ac:dyDescent="0.25">
      <c r="B113" s="5" t="s">
        <v>217</v>
      </c>
      <c r="C113" s="10" t="s">
        <v>57</v>
      </c>
      <c r="G113" s="15"/>
      <c r="J113" s="19"/>
      <c r="K113" s="19">
        <v>1423.2909999999999</v>
      </c>
      <c r="N113" s="34"/>
      <c r="O113" s="34">
        <v>2004.175</v>
      </c>
      <c r="R113" s="34"/>
      <c r="S113" s="34">
        <v>2078.422</v>
      </c>
      <c r="T113" s="15"/>
      <c r="V113" s="34"/>
      <c r="W113" s="34">
        <v>575.572</v>
      </c>
      <c r="AA113" s="34">
        <v>1917.2339999999999</v>
      </c>
      <c r="AB113" s="15"/>
      <c r="AE113" s="34">
        <v>1451.15</v>
      </c>
      <c r="AI113" s="34">
        <v>2930.0410000000002</v>
      </c>
      <c r="AJ113" s="15"/>
      <c r="AM113" s="34">
        <v>2021.029</v>
      </c>
      <c r="AQ113" s="34">
        <v>1779.9280000000001</v>
      </c>
      <c r="AR113" s="15"/>
      <c r="AU113" s="34">
        <v>2677.0529999999999</v>
      </c>
    </row>
    <row r="114" spans="2:47" x14ac:dyDescent="0.25">
      <c r="B114" s="5" t="s">
        <v>265</v>
      </c>
      <c r="C114" s="10" t="s">
        <v>57</v>
      </c>
      <c r="G114" s="15"/>
      <c r="J114" s="19"/>
      <c r="K114" s="19">
        <v>18.774999999999999</v>
      </c>
      <c r="N114" s="34"/>
      <c r="O114" s="34">
        <v>19.181000000000001</v>
      </c>
      <c r="R114" s="34"/>
      <c r="S114" s="34">
        <v>17.78</v>
      </c>
      <c r="T114" s="15"/>
      <c r="V114" s="34"/>
      <c r="W114" s="34">
        <v>16.393000000000001</v>
      </c>
      <c r="AA114" s="34">
        <v>19.725000000000001</v>
      </c>
      <c r="AB114" s="15"/>
      <c r="AE114" s="34">
        <v>16.402000000000001</v>
      </c>
      <c r="AI114" s="34">
        <v>16.402000000000001</v>
      </c>
      <c r="AJ114" s="15"/>
      <c r="AM114" s="34">
        <v>16.73</v>
      </c>
      <c r="AQ114" s="34">
        <v>16.73</v>
      </c>
      <c r="AR114" s="15"/>
      <c r="AU114" s="34">
        <v>17.321999999999999</v>
      </c>
    </row>
    <row r="115" spans="2:47" x14ac:dyDescent="0.25">
      <c r="B115" s="5" t="s">
        <v>218</v>
      </c>
      <c r="C115" s="10" t="s">
        <v>57</v>
      </c>
      <c r="G115" s="15"/>
      <c r="J115" s="19"/>
      <c r="K115" s="19">
        <f>K117+K118</f>
        <v>9607.3809999999994</v>
      </c>
      <c r="N115" s="34"/>
      <c r="O115" s="34">
        <f>O117+O118</f>
        <v>9242.2540000000008</v>
      </c>
      <c r="R115" s="34"/>
      <c r="S115" s="34">
        <f>S117+S118</f>
        <v>8768.75</v>
      </c>
      <c r="T115" s="15"/>
      <c r="V115" s="34"/>
      <c r="W115" s="34">
        <f>W117+W118</f>
        <v>11471.957</v>
      </c>
      <c r="AA115" s="34">
        <f>AA117+AA118</f>
        <v>9276.1410000000014</v>
      </c>
      <c r="AB115" s="15"/>
      <c r="AE115" s="34">
        <f>AE117+AE118</f>
        <v>18773.126</v>
      </c>
      <c r="AI115" s="34">
        <f>AI117+AI118</f>
        <v>16565.967000000001</v>
      </c>
      <c r="AJ115" s="15"/>
      <c r="AM115" s="34">
        <f>AM117+AM118</f>
        <v>19199.823</v>
      </c>
      <c r="AQ115" s="34">
        <f>AQ117+AQ118</f>
        <v>23348.797999999999</v>
      </c>
      <c r="AR115" s="15"/>
      <c r="AU115" s="34">
        <f>AU117+AU118</f>
        <v>31611.577000000001</v>
      </c>
    </row>
    <row r="116" spans="2:47" s="18" customFormat="1" ht="14.4" x14ac:dyDescent="0.3">
      <c r="B116" s="6" t="s">
        <v>219</v>
      </c>
      <c r="C116" s="18" t="s">
        <v>19</v>
      </c>
      <c r="G116" s="26"/>
      <c r="J116" s="26"/>
      <c r="K116" s="26">
        <f>IFERROR(K115/K17*K9,"na")</f>
        <v>73.855123390622907</v>
      </c>
      <c r="N116" s="26"/>
      <c r="O116" s="26">
        <f>IFERROR(O115/O17*O9,"na")</f>
        <v>70.301162199552564</v>
      </c>
      <c r="R116" s="26"/>
      <c r="S116" s="26">
        <f>IFERROR(S115/S17*S9,"na")</f>
        <v>52.226464581434314</v>
      </c>
      <c r="T116" s="26"/>
      <c r="V116" s="26"/>
      <c r="W116" s="26">
        <f>IFERROR(W115/W17*W9,"na")</f>
        <v>78.254498195597321</v>
      </c>
      <c r="AA116" s="26">
        <f>IFERROR(AA115/Z17*Z9,"na")</f>
        <v>134.53937730498808</v>
      </c>
      <c r="AB116" s="26"/>
      <c r="AE116" s="26">
        <f>IFERROR(AE115/AD17*AD9,"na")</f>
        <v>158.99550544074046</v>
      </c>
      <c r="AI116" s="26">
        <f>IFERROR(AI115/AI17*AI9,"na")</f>
        <v>79.984467321457458</v>
      </c>
      <c r="AJ116" s="26"/>
      <c r="AM116" s="26">
        <f>IFERROR(AM115/AM17*AM9,"na")</f>
        <v>80.985562179671149</v>
      </c>
      <c r="AQ116" s="26">
        <f>IFERROR(AQ115/AQ17*AQ9,"na")</f>
        <v>85.521139331978247</v>
      </c>
      <c r="AR116" s="26"/>
      <c r="AU116" s="26">
        <f>IFERROR(AU115/AU17*AU9,"na")</f>
        <v>105.07768566159595</v>
      </c>
    </row>
    <row r="117" spans="2:47" ht="14.4" x14ac:dyDescent="0.25">
      <c r="B117" s="6" t="s">
        <v>262</v>
      </c>
      <c r="C117" s="10" t="s">
        <v>57</v>
      </c>
      <c r="G117" s="15"/>
      <c r="J117" s="19"/>
      <c r="K117" s="19">
        <v>0</v>
      </c>
      <c r="N117" s="34"/>
      <c r="O117" s="34">
        <v>0</v>
      </c>
      <c r="R117" s="34"/>
      <c r="S117" s="34">
        <v>19.085000000000001</v>
      </c>
      <c r="T117" s="15"/>
      <c r="V117" s="34"/>
      <c r="W117" s="34">
        <v>3.5369999999999999</v>
      </c>
      <c r="AA117" s="34">
        <v>138.48500000000001</v>
      </c>
      <c r="AB117" s="15"/>
      <c r="AE117" s="34">
        <v>18.661000000000001</v>
      </c>
      <c r="AI117" s="34">
        <v>13.15</v>
      </c>
      <c r="AJ117" s="15"/>
      <c r="AM117" s="34">
        <v>57.954999999999998</v>
      </c>
      <c r="AQ117" s="34">
        <v>182.02</v>
      </c>
      <c r="AR117" s="15"/>
      <c r="AU117" s="34">
        <v>249.82300000000001</v>
      </c>
    </row>
    <row r="118" spans="2:47" ht="14.4" x14ac:dyDescent="0.25">
      <c r="B118" s="6" t="s">
        <v>263</v>
      </c>
      <c r="C118" s="10" t="s">
        <v>57</v>
      </c>
      <c r="G118" s="15"/>
      <c r="J118" s="19"/>
      <c r="K118" s="19">
        <v>9607.3809999999994</v>
      </c>
      <c r="N118" s="34"/>
      <c r="O118" s="34">
        <v>9242.2540000000008</v>
      </c>
      <c r="R118" s="34"/>
      <c r="S118" s="34">
        <v>8749.6650000000009</v>
      </c>
      <c r="T118" s="15"/>
      <c r="V118" s="34"/>
      <c r="W118" s="34">
        <v>11468.42</v>
      </c>
      <c r="AA118" s="34">
        <v>9137.6560000000009</v>
      </c>
      <c r="AB118" s="15"/>
      <c r="AE118" s="34">
        <v>18754.465</v>
      </c>
      <c r="AI118" s="34">
        <v>16552.816999999999</v>
      </c>
      <c r="AJ118" s="15"/>
      <c r="AM118" s="34">
        <v>19141.867999999999</v>
      </c>
      <c r="AQ118" s="34">
        <v>23166.777999999998</v>
      </c>
      <c r="AR118" s="15"/>
      <c r="AU118" s="34">
        <v>31361.754000000001</v>
      </c>
    </row>
    <row r="119" spans="2:47" x14ac:dyDescent="0.25">
      <c r="B119" s="8" t="s">
        <v>266</v>
      </c>
      <c r="C119" s="10" t="s">
        <v>57</v>
      </c>
      <c r="G119" s="15"/>
      <c r="J119" s="19"/>
      <c r="K119" s="19">
        <v>253.18799999999999</v>
      </c>
      <c r="N119" s="34"/>
      <c r="O119" s="34">
        <v>285.822</v>
      </c>
      <c r="R119" s="34"/>
      <c r="S119" s="34">
        <v>95.543999999999997</v>
      </c>
      <c r="T119" s="15"/>
      <c r="V119" s="34"/>
      <c r="W119" s="34">
        <v>231.53299999999999</v>
      </c>
      <c r="AA119" s="34">
        <v>193.149</v>
      </c>
      <c r="AB119" s="15"/>
      <c r="AE119" s="34">
        <v>190.15700000000001</v>
      </c>
      <c r="AI119" s="34">
        <v>209.30699999999999</v>
      </c>
      <c r="AJ119" s="15"/>
      <c r="AM119" s="34">
        <v>281.02999999999997</v>
      </c>
      <c r="AQ119" s="34">
        <v>269.19</v>
      </c>
      <c r="AR119" s="15"/>
      <c r="AU119" s="34">
        <v>306.73599999999999</v>
      </c>
    </row>
    <row r="120" spans="2:47" x14ac:dyDescent="0.25">
      <c r="B120" s="8" t="s">
        <v>264</v>
      </c>
      <c r="C120" s="10" t="s">
        <v>57</v>
      </c>
      <c r="G120" s="15"/>
      <c r="J120" s="19"/>
      <c r="K120" s="19">
        <v>140.505</v>
      </c>
      <c r="N120" s="34"/>
      <c r="O120" s="34">
        <v>72.572000000000003</v>
      </c>
      <c r="R120" s="34"/>
      <c r="S120" s="34">
        <v>56.645000000000003</v>
      </c>
      <c r="T120" s="15"/>
      <c r="V120" s="34"/>
      <c r="W120" s="34">
        <v>70.218999999999994</v>
      </c>
      <c r="AA120" s="34">
        <v>71.527000000000001</v>
      </c>
      <c r="AB120" s="15"/>
      <c r="AE120" s="34">
        <v>52.338000000000001</v>
      </c>
      <c r="AI120" s="34">
        <v>33.250999999999998</v>
      </c>
      <c r="AJ120" s="15"/>
      <c r="AM120" s="34">
        <v>147.62799999999999</v>
      </c>
      <c r="AQ120" s="34">
        <v>69.063000000000002</v>
      </c>
      <c r="AR120" s="15"/>
      <c r="AU120" s="34">
        <v>176.36699999999999</v>
      </c>
    </row>
    <row r="121" spans="2:47" x14ac:dyDescent="0.25">
      <c r="B121" s="10" t="s">
        <v>267</v>
      </c>
      <c r="C121" s="10" t="s">
        <v>57</v>
      </c>
      <c r="G121" s="15"/>
      <c r="J121" s="19"/>
      <c r="K121" s="19">
        <v>7.3040000000000003</v>
      </c>
      <c r="N121" s="34"/>
      <c r="O121" s="34">
        <v>7.6189999999999998</v>
      </c>
      <c r="R121" s="34"/>
      <c r="S121" s="34">
        <v>8.85</v>
      </c>
      <c r="T121" s="15"/>
      <c r="V121" s="34"/>
      <c r="W121" s="34">
        <v>8.5289999999999999</v>
      </c>
      <c r="AA121" s="34">
        <v>0</v>
      </c>
      <c r="AB121" s="15"/>
      <c r="AE121" s="34">
        <v>90.641999999999996</v>
      </c>
      <c r="AI121" s="34">
        <v>35.927</v>
      </c>
      <c r="AJ121" s="15"/>
      <c r="AM121" s="34">
        <v>66.64</v>
      </c>
      <c r="AQ121" s="34">
        <v>42.857999999999997</v>
      </c>
      <c r="AR121" s="15"/>
      <c r="AU121" s="34">
        <v>72.323999999999998</v>
      </c>
    </row>
    <row r="122" spans="2:47" x14ac:dyDescent="0.25">
      <c r="B122" s="5" t="s">
        <v>220</v>
      </c>
      <c r="C122" s="10" t="s">
        <v>57</v>
      </c>
      <c r="G122" s="15"/>
      <c r="J122" s="19"/>
      <c r="K122" s="19">
        <v>172.607</v>
      </c>
      <c r="N122" s="34"/>
      <c r="O122" s="34">
        <v>554.44600000000003</v>
      </c>
      <c r="R122" s="34"/>
      <c r="S122" s="34">
        <v>346.31900000000002</v>
      </c>
      <c r="T122" s="15"/>
      <c r="V122" s="34"/>
      <c r="W122" s="34">
        <v>404.358</v>
      </c>
      <c r="AA122" s="34">
        <v>170.124</v>
      </c>
      <c r="AB122" s="15"/>
      <c r="AE122" s="34">
        <v>630.74800000000005</v>
      </c>
      <c r="AI122" s="34">
        <v>1103.6469999999999</v>
      </c>
      <c r="AJ122" s="15"/>
      <c r="AM122" s="34">
        <v>2123.1559999999999</v>
      </c>
      <c r="AQ122" s="34">
        <v>968.32100000000003</v>
      </c>
      <c r="AR122" s="15"/>
      <c r="AU122" s="34">
        <v>2746.5030000000002</v>
      </c>
    </row>
    <row r="123" spans="2:47" s="13" customFormat="1" ht="14.4" x14ac:dyDescent="0.25">
      <c r="B123" s="94" t="s">
        <v>24</v>
      </c>
      <c r="C123" s="13" t="s">
        <v>58</v>
      </c>
      <c r="K123" s="13">
        <f>IFERROR(K122/K13,"na")</f>
        <v>3.4802139111614443E-3</v>
      </c>
      <c r="O123" s="13">
        <f>IFERROR(O122/O13,"na")</f>
        <v>1.1054757262536439E-2</v>
      </c>
      <c r="S123" s="13">
        <f>IFERROR(S122/S13,"na")</f>
        <v>6.4357466096226553E-3</v>
      </c>
      <c r="W123" s="13">
        <f>IFERROR(W122/W13,"na")</f>
        <v>7.1687856523020002E-3</v>
      </c>
      <c r="AA123" s="13">
        <f>IFERROR(AA122/Z13,"na")</f>
        <v>6.4465811452469402E-3</v>
      </c>
      <c r="AE123" s="13">
        <f>IFERROR(AE122/AD13,"na")</f>
        <v>1.5313324231820405E-2</v>
      </c>
      <c r="AI123" s="13">
        <f>IFERROR(AI122/AI13,"na")</f>
        <v>1.5153291339798716E-2</v>
      </c>
      <c r="AM123" s="13">
        <f>IFERROR(AM122/AM13,"na")</f>
        <v>2.332427020035218E-2</v>
      </c>
      <c r="AQ123" s="13">
        <f>IFERROR(AQ122/AQ13,"na")</f>
        <v>9.2659057573805572E-3</v>
      </c>
      <c r="AU123" s="13">
        <f>IFERROR(AU122/AU13,"na")</f>
        <v>2.3734496233944913E-2</v>
      </c>
    </row>
    <row r="124" spans="2:47" s="40" customFormat="1" x14ac:dyDescent="0.25">
      <c r="B124" s="23" t="s">
        <v>221</v>
      </c>
      <c r="C124" s="40" t="s">
        <v>57</v>
      </c>
      <c r="G124" s="16"/>
      <c r="J124" s="16"/>
      <c r="K124" s="16">
        <f>K113+K114+K115+K119+K120+K121+K122</f>
        <v>11623.050999999999</v>
      </c>
      <c r="N124" s="16"/>
      <c r="O124" s="16">
        <f>O113+O114+O115+O119+O120+O121+O122</f>
        <v>12186.069000000001</v>
      </c>
      <c r="R124" s="16"/>
      <c r="S124" s="16">
        <f>S113+S114+S115+S119+S120+S121+S122</f>
        <v>11372.310000000001</v>
      </c>
      <c r="T124" s="16"/>
      <c r="V124" s="16"/>
      <c r="W124" s="16">
        <f>W113+W114+W115+W119+W120+W121+W122</f>
        <v>12778.561</v>
      </c>
      <c r="AA124" s="16">
        <f>AA113+AA114+AA115+AA119+AA120+AA121+AA122</f>
        <v>11647.900000000001</v>
      </c>
      <c r="AB124" s="16"/>
      <c r="AE124" s="16">
        <f>AE113+AE114+AE115+AE119+AE120+AE121+AE122</f>
        <v>21204.562999999998</v>
      </c>
      <c r="AI124" s="16">
        <f>AI113+AI114+AI115+AI119+AI120+AI121+AI122</f>
        <v>20894.542000000001</v>
      </c>
      <c r="AJ124" s="16"/>
      <c r="AM124" s="16">
        <f>AM113+AM114+AM115+AM119+AM120+AM121+AM122</f>
        <v>23856.036</v>
      </c>
      <c r="AQ124" s="16">
        <f>AQ113+AQ114+AQ115+AQ119+AQ120+AQ121+AQ122</f>
        <v>26494.887999999995</v>
      </c>
      <c r="AR124" s="16"/>
      <c r="AU124" s="16">
        <f>AU113+AU114+AU115+AU119+AU120+AU121+AU122</f>
        <v>37607.881999999998</v>
      </c>
    </row>
    <row r="125" spans="2:47" x14ac:dyDescent="0.25">
      <c r="B125" s="5"/>
      <c r="G125" s="15"/>
      <c r="J125" s="15"/>
      <c r="K125" s="15"/>
      <c r="N125" s="15"/>
      <c r="O125" s="15"/>
      <c r="R125" s="15"/>
      <c r="S125" s="15"/>
      <c r="V125" s="15"/>
      <c r="W125" s="15"/>
      <c r="AA125" s="15"/>
      <c r="AE125" s="15"/>
      <c r="AI125" s="15"/>
      <c r="AM125" s="15"/>
      <c r="AQ125" s="15"/>
      <c r="AU125" s="15"/>
    </row>
    <row r="126" spans="2:47" x14ac:dyDescent="0.25">
      <c r="B126" s="23" t="s">
        <v>222</v>
      </c>
      <c r="C126" s="40" t="s">
        <v>57</v>
      </c>
      <c r="G126" s="15"/>
      <c r="J126" s="15"/>
      <c r="K126" s="15"/>
      <c r="N126" s="15"/>
      <c r="O126" s="15"/>
      <c r="R126" s="15"/>
      <c r="S126" s="15"/>
      <c r="V126" s="15"/>
      <c r="W126" s="15"/>
      <c r="AA126" s="15"/>
      <c r="AE126" s="15"/>
      <c r="AI126" s="15"/>
      <c r="AM126" s="15"/>
      <c r="AQ126" s="15"/>
      <c r="AU126" s="15"/>
    </row>
    <row r="127" spans="2:47" x14ac:dyDescent="0.25">
      <c r="B127" s="5" t="s">
        <v>268</v>
      </c>
      <c r="C127" s="10" t="s">
        <v>57</v>
      </c>
      <c r="G127" s="15"/>
      <c r="J127" s="34"/>
      <c r="K127" s="34">
        <v>230.19</v>
      </c>
      <c r="N127" s="34"/>
      <c r="O127" s="34">
        <v>632.66499999999996</v>
      </c>
      <c r="R127" s="34"/>
      <c r="S127" s="34">
        <v>811.08299999999997</v>
      </c>
      <c r="T127" s="15"/>
      <c r="V127" s="34"/>
      <c r="W127" s="34">
        <v>1928.116</v>
      </c>
      <c r="AA127" s="34">
        <v>2755.4050000000002</v>
      </c>
      <c r="AB127" s="15"/>
      <c r="AE127" s="34">
        <v>2963.259</v>
      </c>
      <c r="AI127" s="34">
        <v>2942.6370000000002</v>
      </c>
      <c r="AJ127" s="15"/>
      <c r="AM127" s="34">
        <v>2615.1840000000002</v>
      </c>
      <c r="AQ127" s="34">
        <v>3496.0329999999999</v>
      </c>
      <c r="AR127" s="15"/>
      <c r="AU127" s="34">
        <v>3017.038</v>
      </c>
    </row>
    <row r="128" spans="2:47" x14ac:dyDescent="0.25">
      <c r="B128" s="5" t="s">
        <v>269</v>
      </c>
      <c r="C128" s="10" t="s">
        <v>57</v>
      </c>
      <c r="G128" s="15"/>
      <c r="J128" s="34"/>
      <c r="K128" s="34">
        <v>147.071</v>
      </c>
      <c r="N128" s="34"/>
      <c r="O128" s="34">
        <v>145.52099999999999</v>
      </c>
      <c r="R128" s="34"/>
      <c r="S128" s="34">
        <v>145.779</v>
      </c>
      <c r="T128" s="15"/>
      <c r="V128" s="34"/>
      <c r="W128" s="34">
        <v>145.86000000000001</v>
      </c>
      <c r="AA128" s="34">
        <v>149.43600000000001</v>
      </c>
      <c r="AB128" s="15"/>
      <c r="AE128" s="34">
        <v>146.215</v>
      </c>
      <c r="AI128" s="34">
        <v>146.494</v>
      </c>
      <c r="AJ128" s="15"/>
      <c r="AM128" s="34">
        <v>146.30199999999999</v>
      </c>
      <c r="AQ128" s="34">
        <v>146.46</v>
      </c>
      <c r="AR128" s="15"/>
      <c r="AU128" s="34">
        <v>148.32900000000001</v>
      </c>
    </row>
    <row r="129" spans="2:47" x14ac:dyDescent="0.25">
      <c r="B129" s="5" t="s">
        <v>223</v>
      </c>
      <c r="C129" s="10" t="s">
        <v>57</v>
      </c>
      <c r="G129" s="15"/>
      <c r="J129" s="34"/>
      <c r="K129" s="34">
        <v>17.071000000000002</v>
      </c>
      <c r="N129" s="34"/>
      <c r="O129" s="34">
        <v>13.831</v>
      </c>
      <c r="R129" s="34"/>
      <c r="S129" s="34">
        <v>18.497</v>
      </c>
      <c r="T129" s="15"/>
      <c r="V129" s="34"/>
      <c r="W129" s="34">
        <v>16.623000000000001</v>
      </c>
      <c r="AA129" s="34">
        <v>21.805</v>
      </c>
      <c r="AB129" s="15"/>
      <c r="AE129" s="34">
        <v>22.67</v>
      </c>
      <c r="AI129" s="34">
        <v>26.733000000000001</v>
      </c>
      <c r="AJ129" s="15"/>
      <c r="AM129" s="34">
        <v>24.553000000000001</v>
      </c>
      <c r="AQ129" s="34">
        <v>35.198999999999998</v>
      </c>
      <c r="AR129" s="15"/>
      <c r="AU129" s="34">
        <v>38.658000000000001</v>
      </c>
    </row>
    <row r="130" spans="2:47" x14ac:dyDescent="0.25">
      <c r="B130" s="5" t="s">
        <v>270</v>
      </c>
      <c r="C130" s="10" t="s">
        <v>57</v>
      </c>
      <c r="G130" s="15"/>
      <c r="J130" s="34"/>
      <c r="K130" s="34">
        <v>64.346999999999994</v>
      </c>
      <c r="N130" s="34"/>
      <c r="O130" s="34">
        <v>152.03299999999999</v>
      </c>
      <c r="R130" s="34"/>
      <c r="S130" s="34">
        <v>120.467</v>
      </c>
      <c r="T130" s="15"/>
      <c r="V130" s="34"/>
      <c r="W130" s="34">
        <v>121.327</v>
      </c>
      <c r="AA130" s="34">
        <v>129.13</v>
      </c>
      <c r="AB130" s="15"/>
      <c r="AE130" s="34">
        <v>129.435</v>
      </c>
      <c r="AI130" s="34">
        <v>194.94</v>
      </c>
      <c r="AJ130" s="15"/>
      <c r="AM130" s="34">
        <v>229.43700000000001</v>
      </c>
      <c r="AQ130" s="34">
        <v>268.18299999999999</v>
      </c>
      <c r="AR130" s="15"/>
      <c r="AU130" s="34">
        <v>317.49900000000002</v>
      </c>
    </row>
    <row r="131" spans="2:47" s="40" customFormat="1" x14ac:dyDescent="0.25">
      <c r="B131" s="23" t="s">
        <v>224</v>
      </c>
      <c r="C131" s="40" t="s">
        <v>57</v>
      </c>
      <c r="G131" s="16"/>
      <c r="J131" s="16"/>
      <c r="K131" s="16">
        <f>K127+K128+K129+K130</f>
        <v>458.67899999999997</v>
      </c>
      <c r="N131" s="16"/>
      <c r="O131" s="16">
        <f>O127+O128+O129+O130</f>
        <v>944.05</v>
      </c>
      <c r="R131" s="16"/>
      <c r="S131" s="16">
        <f>S127+S128+S129+S130</f>
        <v>1095.826</v>
      </c>
      <c r="T131" s="16"/>
      <c r="V131" s="16"/>
      <c r="W131" s="16">
        <f>W127+W128+W129+W130</f>
        <v>2211.9260000000004</v>
      </c>
      <c r="AA131" s="16">
        <f>AA127+AA128+AA129+AA130</f>
        <v>3055.7760000000003</v>
      </c>
      <c r="AB131" s="16"/>
      <c r="AE131" s="16">
        <f>AE127+AE128+AE129+AE130</f>
        <v>3261.5790000000002</v>
      </c>
      <c r="AI131" s="16">
        <f>AI127+AI128+AI129+AI130</f>
        <v>3310.8040000000005</v>
      </c>
      <c r="AJ131" s="16"/>
      <c r="AM131" s="16">
        <f>AM127+AM128+AM129+AM130</f>
        <v>3015.4760000000001</v>
      </c>
      <c r="AQ131" s="16">
        <f>AQ127+AQ128+AQ129+AQ130</f>
        <v>3945.875</v>
      </c>
      <c r="AR131" s="16"/>
      <c r="AU131" s="16">
        <f>AU127+AU128+AU129+AU130</f>
        <v>3521.5240000000003</v>
      </c>
    </row>
    <row r="132" spans="2:47" x14ac:dyDescent="0.25">
      <c r="B132" s="5"/>
      <c r="G132" s="15"/>
      <c r="J132" s="15"/>
      <c r="K132" s="15"/>
      <c r="N132" s="15"/>
      <c r="O132" s="15"/>
      <c r="R132" s="15"/>
      <c r="S132" s="15"/>
      <c r="V132" s="15"/>
      <c r="W132" s="15"/>
      <c r="AA132" s="15"/>
      <c r="AE132" s="15"/>
      <c r="AI132" s="15"/>
      <c r="AM132" s="15"/>
      <c r="AQ132" s="15"/>
      <c r="AU132" s="15"/>
    </row>
    <row r="133" spans="2:47" x14ac:dyDescent="0.25">
      <c r="B133" s="23" t="s">
        <v>225</v>
      </c>
      <c r="C133" s="10" t="s">
        <v>57</v>
      </c>
      <c r="G133" s="15"/>
      <c r="J133" s="15"/>
      <c r="K133" s="15"/>
      <c r="N133" s="15"/>
      <c r="O133" s="15"/>
      <c r="R133" s="15"/>
      <c r="S133" s="15"/>
      <c r="V133" s="15"/>
      <c r="W133" s="15"/>
      <c r="AA133" s="15"/>
      <c r="AE133" s="15"/>
      <c r="AI133" s="15"/>
      <c r="AM133" s="15"/>
      <c r="AQ133" s="15"/>
      <c r="AU133" s="15"/>
    </row>
    <row r="134" spans="2:47" x14ac:dyDescent="0.25">
      <c r="B134" s="5" t="s">
        <v>226</v>
      </c>
      <c r="C134" s="10" t="s">
        <v>57</v>
      </c>
      <c r="G134" s="15"/>
      <c r="J134" s="34"/>
      <c r="K134" s="34">
        <v>713.79</v>
      </c>
      <c r="N134" s="34"/>
      <c r="O134" s="34">
        <v>713.79</v>
      </c>
      <c r="R134" s="34"/>
      <c r="S134" s="34">
        <v>286.14499999999998</v>
      </c>
      <c r="T134" s="15"/>
      <c r="V134" s="34"/>
      <c r="W134" s="34">
        <v>286.14499999999998</v>
      </c>
      <c r="AA134" s="34">
        <v>295.08699999999999</v>
      </c>
      <c r="AB134" s="15"/>
      <c r="AE134" s="34">
        <v>295.08699999999999</v>
      </c>
      <c r="AI134" s="34">
        <v>295.08699999999999</v>
      </c>
      <c r="AJ134" s="15"/>
      <c r="AM134" s="34">
        <v>295.08699999999999</v>
      </c>
      <c r="AQ134" s="34">
        <v>295.08699999999999</v>
      </c>
      <c r="AR134" s="15"/>
      <c r="AU134" s="34">
        <v>295.08699999999999</v>
      </c>
    </row>
    <row r="135" spans="2:47" x14ac:dyDescent="0.25">
      <c r="B135" s="5" t="s">
        <v>227</v>
      </c>
      <c r="C135" s="10" t="s">
        <v>57</v>
      </c>
      <c r="G135" s="15"/>
      <c r="J135" s="34"/>
      <c r="K135" s="34">
        <v>2739.9009999999998</v>
      </c>
      <c r="N135" s="34"/>
      <c r="O135" s="34">
        <v>3104.7979999999998</v>
      </c>
      <c r="R135" s="34"/>
      <c r="S135" s="34">
        <v>4416.6589999999997</v>
      </c>
      <c r="T135" s="15"/>
      <c r="V135" s="34"/>
      <c r="W135" s="34">
        <v>5054.6180000000004</v>
      </c>
      <c r="AA135" s="34">
        <v>6210.9989999999998</v>
      </c>
      <c r="AB135" s="15"/>
      <c r="AE135" s="34">
        <v>6798.4549999999999</v>
      </c>
      <c r="AI135" s="34">
        <v>7567.8609999999999</v>
      </c>
      <c r="AJ135" s="15"/>
      <c r="AM135" s="34">
        <v>8833.56</v>
      </c>
      <c r="AQ135" s="34">
        <v>10064.342000000001</v>
      </c>
      <c r="AR135" s="15"/>
      <c r="AU135" s="34">
        <v>11847.647999999999</v>
      </c>
    </row>
    <row r="136" spans="2:47" x14ac:dyDescent="0.25">
      <c r="B136" s="5" t="s">
        <v>205</v>
      </c>
      <c r="C136" s="10" t="s">
        <v>57</v>
      </c>
      <c r="G136" s="15"/>
      <c r="J136" s="34"/>
      <c r="K136" s="34">
        <v>0</v>
      </c>
      <c r="N136" s="34"/>
      <c r="O136" s="34">
        <v>0</v>
      </c>
      <c r="R136" s="34"/>
      <c r="S136" s="34">
        <v>0</v>
      </c>
      <c r="T136" s="15"/>
      <c r="V136" s="34"/>
      <c r="W136" s="34">
        <v>0</v>
      </c>
      <c r="AA136" s="34">
        <v>0</v>
      </c>
      <c r="AB136" s="15"/>
      <c r="AE136" s="34">
        <v>0</v>
      </c>
      <c r="AI136" s="34">
        <v>0</v>
      </c>
      <c r="AJ136" s="15"/>
      <c r="AM136" s="34">
        <v>0</v>
      </c>
      <c r="AQ136" s="34">
        <v>0</v>
      </c>
      <c r="AR136" s="15"/>
      <c r="AU136" s="34">
        <v>0</v>
      </c>
    </row>
    <row r="137" spans="2:47" s="40" customFormat="1" x14ac:dyDescent="0.25">
      <c r="B137" s="23" t="s">
        <v>228</v>
      </c>
      <c r="C137" s="10" t="s">
        <v>57</v>
      </c>
      <c r="G137" s="16"/>
      <c r="J137" s="16"/>
      <c r="K137" s="16">
        <f>K134+K135+K136</f>
        <v>3453.6909999999998</v>
      </c>
      <c r="N137" s="16"/>
      <c r="O137" s="16">
        <f>O134+O135+O136</f>
        <v>3818.5879999999997</v>
      </c>
      <c r="R137" s="16"/>
      <c r="S137" s="16">
        <f>S134+S135+S136</f>
        <v>4702.8040000000001</v>
      </c>
      <c r="T137" s="16"/>
      <c r="V137" s="16"/>
      <c r="W137" s="16">
        <f>W134+W135+W136</f>
        <v>5340.7630000000008</v>
      </c>
      <c r="AA137" s="16">
        <f>AA134+AA135+AA136</f>
        <v>6506.0859999999993</v>
      </c>
      <c r="AB137" s="16"/>
      <c r="AE137" s="16">
        <f>AE134+AE135+AE136</f>
        <v>7093.5419999999995</v>
      </c>
      <c r="AI137" s="16">
        <f>AI134+AI135+AI136</f>
        <v>7862.9480000000003</v>
      </c>
      <c r="AJ137" s="16"/>
      <c r="AM137" s="16">
        <f>AM134+AM135+AM136</f>
        <v>9128.646999999999</v>
      </c>
      <c r="AQ137" s="16">
        <f>AQ134+AQ135+AQ136</f>
        <v>10359.429</v>
      </c>
      <c r="AR137" s="16"/>
      <c r="AU137" s="16">
        <f>AU134+AU135+AU136</f>
        <v>12142.734999999999</v>
      </c>
    </row>
    <row r="138" spans="2:47" x14ac:dyDescent="0.25">
      <c r="B138" s="5"/>
      <c r="G138" s="15"/>
      <c r="J138" s="15"/>
      <c r="K138" s="15"/>
      <c r="N138" s="15"/>
      <c r="O138" s="15"/>
      <c r="R138" s="15"/>
      <c r="S138" s="15"/>
      <c r="V138" s="15"/>
      <c r="W138" s="15"/>
      <c r="AA138" s="15"/>
      <c r="AE138" s="15"/>
      <c r="AI138" s="15"/>
      <c r="AM138" s="15"/>
      <c r="AQ138" s="15"/>
      <c r="AU138" s="15"/>
    </row>
    <row r="139" spans="2:47" s="40" customFormat="1" x14ac:dyDescent="0.25">
      <c r="B139" s="23" t="s">
        <v>229</v>
      </c>
      <c r="C139" s="40" t="s">
        <v>57</v>
      </c>
      <c r="G139" s="16"/>
      <c r="J139" s="16"/>
      <c r="K139" s="16">
        <f>K124+K131+K137</f>
        <v>15535.420999999998</v>
      </c>
      <c r="N139" s="16"/>
      <c r="O139" s="16">
        <f>O124+O131+O137</f>
        <v>16948.707000000002</v>
      </c>
      <c r="R139" s="16"/>
      <c r="S139" s="16">
        <f>S124+S131+S137</f>
        <v>17170.940000000002</v>
      </c>
      <c r="T139" s="16"/>
      <c r="V139" s="16"/>
      <c r="W139" s="16">
        <f>W124+W131+W137</f>
        <v>20331.25</v>
      </c>
      <c r="AA139" s="16">
        <f>AA124+AA131+AA137</f>
        <v>21209.762000000002</v>
      </c>
      <c r="AB139" s="16"/>
      <c r="AE139" s="16">
        <f>AE124+AE131+AE137</f>
        <v>31559.684000000001</v>
      </c>
      <c r="AI139" s="16">
        <f>AI124+AI131+AI137</f>
        <v>32068.294000000002</v>
      </c>
      <c r="AJ139" s="16"/>
      <c r="AM139" s="16">
        <f>AM124+AM131+AM137</f>
        <v>36000.159</v>
      </c>
      <c r="AQ139" s="16">
        <f>AQ124+AQ131+AQ137</f>
        <v>40800.191999999995</v>
      </c>
      <c r="AR139" s="16"/>
      <c r="AU139" s="16">
        <f>AU124+AU131+AU137</f>
        <v>53272.140999999996</v>
      </c>
    </row>
    <row r="140" spans="2:47" x14ac:dyDescent="0.25">
      <c r="B140" s="5"/>
      <c r="G140" s="15"/>
      <c r="J140" s="15"/>
      <c r="K140" s="15"/>
      <c r="N140" s="15"/>
      <c r="O140" s="15"/>
      <c r="R140" s="15"/>
      <c r="S140" s="15"/>
      <c r="V140" s="15"/>
      <c r="W140" s="15"/>
      <c r="AA140" s="15"/>
      <c r="AE140" s="15"/>
      <c r="AI140" s="15"/>
      <c r="AM140" s="15"/>
      <c r="AQ140" s="15"/>
      <c r="AU140" s="15"/>
    </row>
    <row r="141" spans="2:47" ht="14.4" x14ac:dyDescent="0.25">
      <c r="B141" s="9" t="s">
        <v>230</v>
      </c>
      <c r="C141" s="10" t="s">
        <v>57</v>
      </c>
      <c r="G141" s="15"/>
      <c r="J141" s="15"/>
      <c r="K141" s="15">
        <f>K110-K139</f>
        <v>1.0000000020227162E-3</v>
      </c>
      <c r="N141" s="15"/>
      <c r="O141" s="15">
        <f>O110-O139</f>
        <v>9.9999999656574801E-4</v>
      </c>
      <c r="R141" s="15"/>
      <c r="S141" s="15">
        <f>S110-S139</f>
        <v>-2.0000000004074536E-3</v>
      </c>
      <c r="T141" s="15"/>
      <c r="V141" s="15"/>
      <c r="W141" s="15">
        <f>W110-W139</f>
        <v>1.0000000002037268E-3</v>
      </c>
      <c r="AA141" s="15">
        <f>AA110-AA139</f>
        <v>9.9999999656574801E-4</v>
      </c>
      <c r="AB141" s="15"/>
      <c r="AE141" s="15">
        <f>AE110-AE139</f>
        <v>9.9999999656574801E-4</v>
      </c>
      <c r="AI141" s="15">
        <f>AI110-AI139</f>
        <v>-1.0000000002037268E-3</v>
      </c>
      <c r="AJ141" s="15"/>
      <c r="AM141" s="15">
        <f>AM110-AM139</f>
        <v>-1.0000000038417056E-3</v>
      </c>
      <c r="AQ141" s="15">
        <f>AQ110-AQ139</f>
        <v>-2.9999999969732016E-3</v>
      </c>
      <c r="AR141" s="15"/>
      <c r="AU141" s="15">
        <f>AU110-AU139</f>
        <v>-9.9999999656574801E-4</v>
      </c>
    </row>
    <row r="144" spans="2:47" s="5" customFormat="1" x14ac:dyDescent="0.3">
      <c r="B144" s="178" t="s">
        <v>231</v>
      </c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</row>
    <row r="146" spans="2:47" x14ac:dyDescent="0.25">
      <c r="B146" s="23" t="s">
        <v>232</v>
      </c>
    </row>
    <row r="147" spans="2:47" x14ac:dyDescent="0.25">
      <c r="B147" s="5" t="s">
        <v>233</v>
      </c>
      <c r="C147" s="10" t="s">
        <v>57</v>
      </c>
      <c r="AI147" s="15">
        <v>1773.4570000000001</v>
      </c>
      <c r="AJ147" s="15"/>
      <c r="AK147" s="15"/>
      <c r="AL147" s="15"/>
      <c r="AM147" s="15">
        <v>4.9000000000000004</v>
      </c>
      <c r="AQ147" s="15">
        <v>3252.076</v>
      </c>
      <c r="AU147" s="10">
        <v>17.7</v>
      </c>
    </row>
    <row r="148" spans="2:47" x14ac:dyDescent="0.25">
      <c r="B148" s="5" t="s">
        <v>234</v>
      </c>
      <c r="C148" s="10" t="s">
        <v>57</v>
      </c>
      <c r="AI148" s="15">
        <v>319.14999999999998</v>
      </c>
      <c r="AJ148" s="15"/>
      <c r="AK148" s="15"/>
      <c r="AL148" s="15"/>
      <c r="AM148" s="15">
        <v>108.8</v>
      </c>
      <c r="AQ148" s="15">
        <v>544.56100000000004</v>
      </c>
      <c r="AU148" s="10">
        <v>166</v>
      </c>
    </row>
    <row r="149" spans="2:47" x14ac:dyDescent="0.25">
      <c r="B149" s="5" t="s">
        <v>72</v>
      </c>
      <c r="C149" s="10" t="s">
        <v>57</v>
      </c>
      <c r="AI149" s="15">
        <v>-6504.4790000000003</v>
      </c>
      <c r="AJ149" s="15"/>
      <c r="AK149" s="15"/>
      <c r="AL149" s="15"/>
      <c r="AM149" s="15">
        <v>140</v>
      </c>
      <c r="AQ149" s="15">
        <v>-5261.7719999999999</v>
      </c>
      <c r="AU149" s="10">
        <v>-120.3</v>
      </c>
    </row>
    <row r="150" spans="2:47" x14ac:dyDescent="0.25">
      <c r="B150" s="5" t="s">
        <v>74</v>
      </c>
      <c r="C150" s="10" t="s">
        <v>57</v>
      </c>
      <c r="AI150" s="15">
        <v>190.04</v>
      </c>
      <c r="AJ150" s="15"/>
      <c r="AK150" s="15"/>
      <c r="AL150" s="15"/>
      <c r="AM150" s="15">
        <v>-40.200000000000003</v>
      </c>
      <c r="AQ150" s="15">
        <v>-1579.5160000000001</v>
      </c>
      <c r="AU150" s="10">
        <v>-74</v>
      </c>
    </row>
    <row r="151" spans="2:47" x14ac:dyDescent="0.25">
      <c r="B151" s="5" t="s">
        <v>218</v>
      </c>
      <c r="C151" s="10" t="s">
        <v>57</v>
      </c>
      <c r="AI151" s="15">
        <v>7940.05</v>
      </c>
      <c r="AJ151" s="15"/>
      <c r="AK151" s="15"/>
      <c r="AL151" s="15"/>
      <c r="AM151" s="15">
        <v>122.1</v>
      </c>
      <c r="AQ151" s="15">
        <v>6093.5259999999998</v>
      </c>
      <c r="AU151" s="10">
        <v>165.9</v>
      </c>
    </row>
    <row r="152" spans="2:47" x14ac:dyDescent="0.25">
      <c r="B152" s="5" t="s">
        <v>77</v>
      </c>
      <c r="C152" s="10" t="s">
        <v>57</v>
      </c>
      <c r="AI152" s="15">
        <f>AI155+AI156</f>
        <v>0</v>
      </c>
      <c r="AJ152" s="15"/>
      <c r="AK152" s="15"/>
      <c r="AL152" s="15"/>
      <c r="AM152" s="15">
        <f>AM155+AM156</f>
        <v>11.100000000000001</v>
      </c>
      <c r="AQ152" s="15">
        <f>AQ155+AQ156+AQ153+AQ154</f>
        <v>1272.144</v>
      </c>
      <c r="AU152" s="10">
        <f>AU155+AU156</f>
        <v>-342.2</v>
      </c>
    </row>
    <row r="153" spans="2:47" x14ac:dyDescent="0.25">
      <c r="B153" s="107" t="s">
        <v>331</v>
      </c>
      <c r="C153" s="10" t="s">
        <v>57</v>
      </c>
      <c r="AI153" s="15">
        <v>-204.25200000000001</v>
      </c>
      <c r="AJ153" s="15"/>
      <c r="AK153" s="15"/>
      <c r="AL153" s="15"/>
      <c r="AM153" s="15">
        <v>0</v>
      </c>
      <c r="AQ153" s="15">
        <v>794.32600000000002</v>
      </c>
    </row>
    <row r="154" spans="2:47" x14ac:dyDescent="0.25">
      <c r="B154" s="107" t="s">
        <v>332</v>
      </c>
      <c r="C154" s="10" t="s">
        <v>57</v>
      </c>
      <c r="AI154" s="15">
        <v>-495.03199999999998</v>
      </c>
      <c r="AJ154" s="15"/>
      <c r="AK154" s="15"/>
      <c r="AL154" s="15"/>
      <c r="AM154" s="15">
        <v>0</v>
      </c>
      <c r="AQ154" s="15">
        <v>477.81799999999998</v>
      </c>
    </row>
    <row r="155" spans="2:47" ht="14.4" x14ac:dyDescent="0.25">
      <c r="B155" s="6" t="s">
        <v>271</v>
      </c>
      <c r="C155" s="10" t="s">
        <v>57</v>
      </c>
      <c r="AI155" s="15">
        <v>0</v>
      </c>
      <c r="AJ155" s="15"/>
      <c r="AK155" s="15"/>
      <c r="AL155" s="15"/>
      <c r="AM155" s="15">
        <v>-6.2</v>
      </c>
      <c r="AQ155" s="15">
        <v>0</v>
      </c>
      <c r="AU155" s="10">
        <v>-31</v>
      </c>
    </row>
    <row r="156" spans="2:47" ht="14.4" x14ac:dyDescent="0.25">
      <c r="B156" s="6" t="s">
        <v>284</v>
      </c>
      <c r="C156" s="10" t="s">
        <v>57</v>
      </c>
      <c r="AI156" s="15">
        <v>0</v>
      </c>
      <c r="AJ156" s="15"/>
      <c r="AK156" s="15"/>
      <c r="AL156" s="15"/>
      <c r="AM156" s="15">
        <v>17.3</v>
      </c>
      <c r="AQ156" s="15">
        <v>0</v>
      </c>
      <c r="AU156" s="10">
        <v>-311.2</v>
      </c>
    </row>
    <row r="157" spans="2:47" x14ac:dyDescent="0.25">
      <c r="B157" s="5" t="s">
        <v>220</v>
      </c>
      <c r="C157" s="10" t="s">
        <v>57</v>
      </c>
      <c r="AI157" s="15">
        <f>AI158+AI159</f>
        <v>0</v>
      </c>
      <c r="AJ157" s="15"/>
      <c r="AK157" s="15"/>
      <c r="AL157" s="15"/>
      <c r="AM157" s="15">
        <f>AM158+AM159</f>
        <v>4.5</v>
      </c>
      <c r="AQ157" s="15">
        <f>AQ158+AQ159</f>
        <v>0</v>
      </c>
      <c r="AU157" s="10">
        <f>AU158+AU159</f>
        <v>14.3</v>
      </c>
    </row>
    <row r="158" spans="2:47" ht="14.4" x14ac:dyDescent="0.25">
      <c r="B158" s="6" t="s">
        <v>223</v>
      </c>
      <c r="C158" s="10" t="s">
        <v>57</v>
      </c>
      <c r="AI158" s="15">
        <v>0</v>
      </c>
      <c r="AJ158" s="15"/>
      <c r="AK158" s="15"/>
      <c r="AL158" s="15"/>
      <c r="AM158" s="15">
        <v>6</v>
      </c>
      <c r="AQ158" s="15">
        <v>0</v>
      </c>
      <c r="AU158" s="10">
        <v>4.2</v>
      </c>
    </row>
    <row r="159" spans="2:47" ht="14.4" x14ac:dyDescent="0.25">
      <c r="B159" s="6" t="s">
        <v>316</v>
      </c>
      <c r="C159" s="10" t="s">
        <v>57</v>
      </c>
      <c r="AI159" s="15">
        <v>0</v>
      </c>
      <c r="AJ159" s="15"/>
      <c r="AK159" s="15"/>
      <c r="AL159" s="15"/>
      <c r="AM159" s="15">
        <v>-1.5</v>
      </c>
      <c r="AQ159" s="15">
        <v>0</v>
      </c>
      <c r="AU159" s="10">
        <v>10.1</v>
      </c>
    </row>
    <row r="160" spans="2:47" x14ac:dyDescent="0.25">
      <c r="B160" s="5" t="s">
        <v>235</v>
      </c>
      <c r="C160" s="10" t="s">
        <v>57</v>
      </c>
      <c r="AI160" s="15">
        <f t="shared" ref="AI160" si="231">AI161+AI162+AI163+AI164+AI165+AI166+AI167+AI168+AI169+AI170+AI171</f>
        <v>535.27199999999993</v>
      </c>
      <c r="AJ160" s="15"/>
      <c r="AK160" s="15"/>
      <c r="AL160" s="15"/>
      <c r="AM160" s="15">
        <f t="shared" ref="AM160" si="232">AM161+AM162+AM163+AM164+AM165+AM166+AM167+AM168+AM169+AM170+AM171</f>
        <v>-20.100000000000001</v>
      </c>
      <c r="AQ160" s="15">
        <f>AQ161+AQ162+AQ163+AQ164+AQ165+AQ166+AQ167+AQ168+AQ169+AQ170+AQ171</f>
        <v>-958</v>
      </c>
      <c r="AU160" s="10">
        <f>AU161+AU162+AU163+AU164+AU165+AU166+AU167+AU168+AU169+AU170</f>
        <v>70.2</v>
      </c>
    </row>
    <row r="161" spans="2:47" ht="14.4" x14ac:dyDescent="0.3">
      <c r="B161" s="101" t="s">
        <v>317</v>
      </c>
      <c r="C161" s="10" t="s">
        <v>57</v>
      </c>
      <c r="AI161" s="15">
        <v>0.4</v>
      </c>
      <c r="AJ161" s="15"/>
      <c r="AK161" s="15"/>
      <c r="AL161" s="15"/>
      <c r="AM161" s="15">
        <v>0.4</v>
      </c>
      <c r="AQ161" s="15">
        <v>0.21</v>
      </c>
      <c r="AU161" s="10">
        <v>0.6</v>
      </c>
    </row>
    <row r="162" spans="2:47" ht="14.4" x14ac:dyDescent="0.3">
      <c r="B162" s="101" t="s">
        <v>318</v>
      </c>
      <c r="C162" s="10" t="s">
        <v>57</v>
      </c>
      <c r="AI162" s="15">
        <v>-0.2</v>
      </c>
      <c r="AJ162" s="15"/>
      <c r="AK162" s="15"/>
      <c r="AL162" s="15"/>
      <c r="AM162" s="15">
        <v>-0.2</v>
      </c>
      <c r="AQ162" s="15">
        <v>0</v>
      </c>
      <c r="AU162" s="10">
        <v>-5.3</v>
      </c>
    </row>
    <row r="163" spans="2:47" ht="14.4" x14ac:dyDescent="0.3">
      <c r="B163" s="101" t="s">
        <v>319</v>
      </c>
      <c r="C163" s="10" t="s">
        <v>57</v>
      </c>
      <c r="AI163" s="15">
        <v>0</v>
      </c>
      <c r="AJ163" s="15"/>
      <c r="AK163" s="15"/>
      <c r="AL163" s="15"/>
      <c r="AM163" s="15">
        <v>0</v>
      </c>
      <c r="AQ163" s="15">
        <v>0</v>
      </c>
      <c r="AU163" s="10">
        <v>-0.1</v>
      </c>
    </row>
    <row r="164" spans="2:47" ht="14.4" x14ac:dyDescent="0.3">
      <c r="B164" s="101" t="s">
        <v>320</v>
      </c>
      <c r="C164" s="10" t="s">
        <v>57</v>
      </c>
      <c r="AI164" s="15">
        <v>-224.85400000000001</v>
      </c>
      <c r="AJ164" s="15"/>
      <c r="AK164" s="15"/>
      <c r="AL164" s="15"/>
      <c r="AM164" s="15">
        <v>-3.2</v>
      </c>
      <c r="AQ164" s="15">
        <v>-277.98899999999998</v>
      </c>
      <c r="AU164" s="10">
        <v>-4</v>
      </c>
    </row>
    <row r="165" spans="2:47" ht="14.4" x14ac:dyDescent="0.3">
      <c r="B165" s="101" t="s">
        <v>299</v>
      </c>
      <c r="C165" s="10" t="s">
        <v>57</v>
      </c>
      <c r="AI165" s="15">
        <v>0</v>
      </c>
      <c r="AJ165" s="15"/>
      <c r="AK165" s="15"/>
      <c r="AL165" s="15"/>
      <c r="AM165" s="15">
        <v>12.2</v>
      </c>
      <c r="AQ165" s="15">
        <v>0</v>
      </c>
      <c r="AU165" s="10">
        <v>6.9</v>
      </c>
    </row>
    <row r="166" spans="2:47" ht="14.4" x14ac:dyDescent="0.3">
      <c r="B166" s="101" t="s">
        <v>321</v>
      </c>
      <c r="C166" s="10" t="s">
        <v>57</v>
      </c>
      <c r="AI166" s="15">
        <v>0</v>
      </c>
      <c r="AJ166" s="15"/>
      <c r="AK166" s="15"/>
      <c r="AL166" s="15"/>
      <c r="AM166" s="15">
        <v>0</v>
      </c>
      <c r="AQ166" s="15">
        <v>0</v>
      </c>
      <c r="AU166" s="10">
        <v>78.900000000000006</v>
      </c>
    </row>
    <row r="167" spans="2:47" ht="14.4" x14ac:dyDescent="0.3">
      <c r="B167" s="101" t="s">
        <v>322</v>
      </c>
      <c r="C167" s="10" t="s">
        <v>57</v>
      </c>
      <c r="AI167" s="15">
        <v>0.2</v>
      </c>
      <c r="AJ167" s="15"/>
      <c r="AK167" s="15"/>
      <c r="AL167" s="15"/>
      <c r="AM167" s="15">
        <v>0.2</v>
      </c>
      <c r="AQ167" s="15">
        <v>0</v>
      </c>
      <c r="AU167" s="10">
        <v>2</v>
      </c>
    </row>
    <row r="168" spans="2:47" ht="14.4" x14ac:dyDescent="0.3">
      <c r="B168" s="101" t="s">
        <v>323</v>
      </c>
      <c r="C168" s="10" t="s">
        <v>57</v>
      </c>
      <c r="AI168" s="15">
        <v>0</v>
      </c>
      <c r="AJ168" s="15"/>
      <c r="AK168" s="15"/>
      <c r="AL168" s="15"/>
      <c r="AM168" s="15">
        <v>0</v>
      </c>
      <c r="AQ168" s="15">
        <v>0</v>
      </c>
      <c r="AU168" s="10">
        <v>0.5</v>
      </c>
    </row>
    <row r="169" spans="2:47" ht="14.4" x14ac:dyDescent="0.3">
      <c r="B169" s="101" t="s">
        <v>324</v>
      </c>
      <c r="C169" s="10" t="s">
        <v>57</v>
      </c>
      <c r="AI169" s="15">
        <v>0</v>
      </c>
      <c r="AJ169" s="15"/>
      <c r="AK169" s="15"/>
      <c r="AL169" s="15"/>
      <c r="AM169" s="15">
        <v>0</v>
      </c>
      <c r="AQ169" s="15">
        <v>0</v>
      </c>
      <c r="AU169" s="10">
        <v>-1.1000000000000001</v>
      </c>
    </row>
    <row r="170" spans="2:47" ht="14.4" x14ac:dyDescent="0.3">
      <c r="B170" s="101" t="s">
        <v>325</v>
      </c>
      <c r="C170" s="10" t="s">
        <v>57</v>
      </c>
      <c r="AI170" s="15">
        <v>-376.786</v>
      </c>
      <c r="AJ170" s="15"/>
      <c r="AK170" s="15"/>
      <c r="AL170" s="15"/>
      <c r="AM170" s="15">
        <v>-29.5</v>
      </c>
      <c r="AQ170" s="15">
        <v>-719.33500000000004</v>
      </c>
      <c r="AU170" s="10">
        <v>-8.1999999999999993</v>
      </c>
    </row>
    <row r="171" spans="2:47" ht="14.4" x14ac:dyDescent="0.3">
      <c r="B171" s="101" t="s">
        <v>235</v>
      </c>
      <c r="C171" s="10" t="s">
        <v>57</v>
      </c>
      <c r="AI171" s="15">
        <v>1136.5119999999999</v>
      </c>
      <c r="AJ171" s="15"/>
      <c r="AK171" s="15"/>
      <c r="AL171" s="15"/>
      <c r="AM171" s="15">
        <v>0</v>
      </c>
      <c r="AQ171" s="15">
        <v>39.113999999999997</v>
      </c>
    </row>
    <row r="172" spans="2:47" s="40" customFormat="1" x14ac:dyDescent="0.25">
      <c r="B172" s="23" t="s">
        <v>236</v>
      </c>
      <c r="C172" s="10" t="s">
        <v>57</v>
      </c>
      <c r="AI172" s="16">
        <f t="shared" ref="AI172" si="233">AI147+AI148+AI149+AI150+AI151+AI152+AI157+AI160</f>
        <v>4253.49</v>
      </c>
      <c r="AJ172" s="16"/>
      <c r="AK172" s="16"/>
      <c r="AL172" s="16"/>
      <c r="AM172" s="16">
        <f t="shared" ref="AM172" si="234">AM147+AM148+AM149+AM150+AM151+AM152+AM157+AM160</f>
        <v>331.1</v>
      </c>
      <c r="AQ172" s="16">
        <f>AQ147+AQ148+AQ149+AQ150+AQ151+AQ152+AQ157+AQ160</f>
        <v>3363.0190000000002</v>
      </c>
      <c r="AU172" s="40">
        <f>AU147+AU148+AU149+AU150+AU151+AU152+AU157+AU160</f>
        <v>-102.39999999999996</v>
      </c>
    </row>
    <row r="173" spans="2:47" x14ac:dyDescent="0.25">
      <c r="B173" s="5"/>
      <c r="AI173" s="15"/>
      <c r="AJ173" s="15"/>
      <c r="AK173" s="15"/>
      <c r="AL173" s="15"/>
      <c r="AM173" s="15"/>
      <c r="AQ173" s="15"/>
    </row>
    <row r="174" spans="2:47" x14ac:dyDescent="0.25">
      <c r="B174" s="23" t="s">
        <v>237</v>
      </c>
      <c r="C174" s="10" t="s">
        <v>57</v>
      </c>
      <c r="AI174" s="15"/>
      <c r="AJ174" s="15"/>
      <c r="AK174" s="15"/>
      <c r="AL174" s="15"/>
      <c r="AM174" s="15"/>
      <c r="AQ174" s="15"/>
    </row>
    <row r="175" spans="2:47" x14ac:dyDescent="0.25">
      <c r="B175" s="5" t="s">
        <v>238</v>
      </c>
      <c r="C175" s="10" t="s">
        <v>57</v>
      </c>
      <c r="AI175" s="15">
        <v>-3180.5050000000001</v>
      </c>
      <c r="AJ175" s="15"/>
      <c r="AK175" s="15"/>
      <c r="AL175" s="15"/>
      <c r="AM175" s="15">
        <v>-146</v>
      </c>
      <c r="AQ175" s="15">
        <v>-2377.2930000000001</v>
      </c>
      <c r="AU175" s="10">
        <v>-64</v>
      </c>
    </row>
    <row r="176" spans="2:47" ht="14.4" x14ac:dyDescent="0.25">
      <c r="B176" s="7" t="s">
        <v>24</v>
      </c>
      <c r="C176" s="10" t="s">
        <v>58</v>
      </c>
      <c r="AI176" s="15"/>
      <c r="AJ176" s="15"/>
      <c r="AK176" s="15"/>
      <c r="AL176" s="15"/>
      <c r="AM176" s="15"/>
      <c r="AQ176" s="15"/>
    </row>
    <row r="177" spans="2:47" x14ac:dyDescent="0.25">
      <c r="B177" s="5" t="s">
        <v>239</v>
      </c>
      <c r="C177" s="10" t="s">
        <v>57</v>
      </c>
      <c r="AI177" s="15">
        <v>0</v>
      </c>
      <c r="AJ177" s="15"/>
      <c r="AK177" s="15"/>
      <c r="AL177" s="15"/>
      <c r="AM177" s="15">
        <v>0</v>
      </c>
      <c r="AQ177" s="15">
        <v>0</v>
      </c>
      <c r="AU177" s="10">
        <v>0</v>
      </c>
    </row>
    <row r="178" spans="2:47" x14ac:dyDescent="0.25">
      <c r="B178" s="5" t="s">
        <v>240</v>
      </c>
      <c r="C178" s="10" t="s">
        <v>57</v>
      </c>
      <c r="AI178" s="15">
        <v>0.23699999999999999</v>
      </c>
      <c r="AJ178" s="15"/>
      <c r="AK178" s="15"/>
      <c r="AL178" s="15"/>
      <c r="AM178" s="15">
        <v>0.1</v>
      </c>
      <c r="AQ178" s="15">
        <v>2.93</v>
      </c>
      <c r="AU178" s="10">
        <v>0.3</v>
      </c>
    </row>
    <row r="179" spans="2:47" x14ac:dyDescent="0.25">
      <c r="B179" s="5" t="s">
        <v>241</v>
      </c>
      <c r="C179" s="10" t="s">
        <v>57</v>
      </c>
      <c r="AI179" s="15">
        <v>0</v>
      </c>
      <c r="AJ179" s="15"/>
      <c r="AK179" s="15"/>
      <c r="AL179" s="15"/>
      <c r="AM179" s="15">
        <v>0</v>
      </c>
      <c r="AQ179" s="15">
        <v>-19.099</v>
      </c>
      <c r="AU179" s="10">
        <v>0</v>
      </c>
    </row>
    <row r="180" spans="2:47" x14ac:dyDescent="0.25">
      <c r="B180" s="5" t="s">
        <v>242</v>
      </c>
      <c r="C180" s="10" t="s">
        <v>57</v>
      </c>
      <c r="AI180" s="15">
        <v>0</v>
      </c>
      <c r="AJ180" s="15"/>
      <c r="AK180" s="15"/>
      <c r="AL180" s="15"/>
      <c r="AM180" s="15">
        <v>0</v>
      </c>
      <c r="AQ180" s="15">
        <v>0</v>
      </c>
      <c r="AU180" s="10">
        <v>0</v>
      </c>
    </row>
    <row r="181" spans="2:47" x14ac:dyDescent="0.25">
      <c r="B181" s="5" t="s">
        <v>243</v>
      </c>
      <c r="C181" s="10" t="s">
        <v>57</v>
      </c>
      <c r="AI181" s="15">
        <f>AI183+AI184+AI185+AI182</f>
        <v>2.5160000000000018</v>
      </c>
      <c r="AJ181" s="15"/>
      <c r="AK181" s="15"/>
      <c r="AL181" s="15"/>
      <c r="AM181" s="15">
        <f>AM183+AM184+AM185+AM182</f>
        <v>0.19999999999998863</v>
      </c>
      <c r="AQ181" s="10">
        <f>AQ183+AQ184+AQ185</f>
        <v>-145</v>
      </c>
      <c r="AU181" s="10">
        <f>AU183+AU184+AU185</f>
        <v>-135.50000000000006</v>
      </c>
    </row>
    <row r="182" spans="2:47" x14ac:dyDescent="0.25">
      <c r="B182" s="107" t="s">
        <v>333</v>
      </c>
      <c r="C182" s="10" t="s">
        <v>57</v>
      </c>
      <c r="AI182" s="15">
        <v>-13.677</v>
      </c>
      <c r="AJ182" s="15"/>
      <c r="AK182" s="15"/>
      <c r="AL182" s="15"/>
      <c r="AM182" s="15">
        <v>0</v>
      </c>
    </row>
    <row r="183" spans="2:47" ht="14.4" x14ac:dyDescent="0.3">
      <c r="B183" s="101" t="s">
        <v>326</v>
      </c>
      <c r="C183" s="10" t="s">
        <v>57</v>
      </c>
      <c r="AI183" s="15">
        <v>0</v>
      </c>
      <c r="AJ183" s="15"/>
      <c r="AK183" s="15"/>
      <c r="AL183" s="15"/>
      <c r="AM183" s="15">
        <v>-145</v>
      </c>
      <c r="AQ183" s="15">
        <v>-145</v>
      </c>
      <c r="AU183" s="10">
        <v>-1296.4000000000001</v>
      </c>
    </row>
    <row r="184" spans="2:47" x14ac:dyDescent="0.25">
      <c r="B184" s="107" t="s">
        <v>327</v>
      </c>
      <c r="C184" s="10" t="s">
        <v>57</v>
      </c>
      <c r="AI184" s="15">
        <v>0</v>
      </c>
      <c r="AJ184" s="15"/>
      <c r="AK184" s="15"/>
      <c r="AL184" s="15"/>
      <c r="AM184" s="15">
        <v>145.19999999999999</v>
      </c>
      <c r="AQ184" s="15">
        <v>0</v>
      </c>
      <c r="AU184" s="10">
        <v>1164.7</v>
      </c>
    </row>
    <row r="185" spans="2:47" x14ac:dyDescent="0.25">
      <c r="B185" s="107" t="s">
        <v>328</v>
      </c>
      <c r="C185" s="10" t="s">
        <v>57</v>
      </c>
      <c r="AI185" s="15">
        <v>16.193000000000001</v>
      </c>
      <c r="AJ185" s="15"/>
      <c r="AK185" s="15"/>
      <c r="AL185" s="15"/>
      <c r="AM185" s="15">
        <v>0</v>
      </c>
      <c r="AQ185" s="15">
        <v>0</v>
      </c>
      <c r="AU185" s="10">
        <v>-3.8</v>
      </c>
    </row>
    <row r="186" spans="2:47" x14ac:dyDescent="0.25">
      <c r="B186" s="5" t="s">
        <v>244</v>
      </c>
      <c r="C186" s="10" t="s">
        <v>57</v>
      </c>
      <c r="AI186" s="15">
        <f>AI187</f>
        <v>226.214</v>
      </c>
      <c r="AJ186" s="15"/>
      <c r="AK186" s="15"/>
      <c r="AL186" s="15"/>
      <c r="AM186" s="15">
        <f>AM187</f>
        <v>2.6</v>
      </c>
      <c r="AQ186" s="15">
        <v>-42.749000000000002</v>
      </c>
      <c r="AU186" s="10">
        <f>AU187</f>
        <v>3.2</v>
      </c>
    </row>
    <row r="187" spans="2:47" ht="14.4" x14ac:dyDescent="0.3">
      <c r="B187" s="101" t="s">
        <v>308</v>
      </c>
      <c r="C187" s="10" t="s">
        <v>57</v>
      </c>
      <c r="AI187" s="15">
        <v>226.214</v>
      </c>
      <c r="AJ187" s="15"/>
      <c r="AK187" s="15"/>
      <c r="AL187" s="15"/>
      <c r="AM187" s="15">
        <v>2.6</v>
      </c>
      <c r="AQ187" s="15">
        <v>2.6</v>
      </c>
      <c r="AU187" s="10">
        <v>3.2</v>
      </c>
    </row>
    <row r="188" spans="2:47" s="40" customFormat="1" x14ac:dyDescent="0.25">
      <c r="B188" s="23" t="s">
        <v>245</v>
      </c>
      <c r="C188" s="10" t="s">
        <v>57</v>
      </c>
      <c r="AI188" s="16">
        <f>AI175+AI177+AI178+AI179+AI180+AI181+AI186</f>
        <v>-2951.538</v>
      </c>
      <c r="AJ188" s="16"/>
      <c r="AK188" s="16"/>
      <c r="AL188" s="16"/>
      <c r="AM188" s="16">
        <f>AM175+AM177+AM178+AM179+AM180+AM181+AM186</f>
        <v>-143.10000000000002</v>
      </c>
      <c r="AQ188" s="16">
        <f>AQ175+AQ177+AQ178+AQ179+AQ180+AQ181+AQ186</f>
        <v>-2581.2110000000002</v>
      </c>
      <c r="AU188" s="40">
        <f>AU175+AU177+AU178+AU179+AU180+AU181+AU186</f>
        <v>-196.00000000000006</v>
      </c>
    </row>
    <row r="189" spans="2:47" x14ac:dyDescent="0.25">
      <c r="B189" s="5"/>
      <c r="AI189" s="15"/>
      <c r="AJ189" s="15"/>
      <c r="AK189" s="15"/>
      <c r="AL189" s="15"/>
      <c r="AM189" s="15"/>
      <c r="AQ189" s="15"/>
    </row>
    <row r="190" spans="2:47" x14ac:dyDescent="0.25">
      <c r="B190" s="23" t="s">
        <v>246</v>
      </c>
      <c r="C190" s="10" t="s">
        <v>57</v>
      </c>
      <c r="AI190" s="15"/>
      <c r="AJ190" s="15"/>
      <c r="AK190" s="15"/>
      <c r="AL190" s="15"/>
      <c r="AM190" s="15"/>
      <c r="AQ190" s="15"/>
    </row>
    <row r="191" spans="2:47" x14ac:dyDescent="0.25">
      <c r="B191" s="5" t="s">
        <v>247</v>
      </c>
      <c r="C191" s="10" t="s">
        <v>57</v>
      </c>
      <c r="AI191" s="15">
        <v>904.09299999999996</v>
      </c>
      <c r="AJ191" s="15"/>
      <c r="AK191" s="15"/>
      <c r="AL191" s="15"/>
      <c r="AM191" s="15">
        <v>0</v>
      </c>
      <c r="AQ191" s="15">
        <v>1488.9670000000001</v>
      </c>
      <c r="AU191" s="10">
        <v>0</v>
      </c>
    </row>
    <row r="192" spans="2:47" x14ac:dyDescent="0.25">
      <c r="B192" s="5" t="s">
        <v>248</v>
      </c>
      <c r="C192" s="10" t="s">
        <v>57</v>
      </c>
      <c r="AI192" s="15">
        <v>-428.56099999999998</v>
      </c>
      <c r="AJ192" s="15"/>
      <c r="AK192" s="15"/>
      <c r="AL192" s="15"/>
      <c r="AM192" s="15">
        <v>0</v>
      </c>
      <c r="AQ192" s="15">
        <v>-630.15899999999999</v>
      </c>
      <c r="AU192" s="10">
        <v>0</v>
      </c>
    </row>
    <row r="193" spans="2:47" x14ac:dyDescent="0.25">
      <c r="B193" s="5" t="s">
        <v>249</v>
      </c>
      <c r="C193" s="10" t="s">
        <v>57</v>
      </c>
      <c r="AI193" s="15">
        <v>724.50599999999997</v>
      </c>
      <c r="AJ193" s="15"/>
      <c r="AK193" s="15"/>
      <c r="AL193" s="15"/>
      <c r="AM193" s="15">
        <v>-285</v>
      </c>
      <c r="AQ193" s="15">
        <v>-1465.6510000000001</v>
      </c>
      <c r="AU193" s="10" t="e">
        <f>#REF!</f>
        <v>#REF!</v>
      </c>
    </row>
    <row r="194" spans="2:47" x14ac:dyDescent="0.25">
      <c r="B194" s="5" t="s">
        <v>250</v>
      </c>
      <c r="C194" s="10" t="s">
        <v>57</v>
      </c>
      <c r="AI194" s="15">
        <v>0</v>
      </c>
      <c r="AJ194" s="15"/>
      <c r="AK194" s="15"/>
      <c r="AL194" s="15"/>
      <c r="AM194" s="15">
        <v>0</v>
      </c>
      <c r="AQ194" s="15">
        <v>0</v>
      </c>
      <c r="AU194" s="10">
        <v>0</v>
      </c>
    </row>
    <row r="195" spans="2:47" x14ac:dyDescent="0.25">
      <c r="B195" s="5" t="s">
        <v>251</v>
      </c>
      <c r="C195" s="10" t="s">
        <v>57</v>
      </c>
      <c r="AI195" s="15">
        <v>0</v>
      </c>
      <c r="AJ195" s="15"/>
      <c r="AK195" s="15"/>
      <c r="AL195" s="15"/>
      <c r="AM195" s="15">
        <v>0</v>
      </c>
      <c r="AQ195" s="15">
        <v>0</v>
      </c>
      <c r="AU195" s="10">
        <v>0</v>
      </c>
    </row>
    <row r="196" spans="2:47" x14ac:dyDescent="0.25">
      <c r="B196" s="5" t="s">
        <v>252</v>
      </c>
      <c r="C196" s="10" t="s">
        <v>57</v>
      </c>
      <c r="AI196" s="15">
        <v>0</v>
      </c>
      <c r="AJ196" s="15"/>
      <c r="AK196" s="15"/>
      <c r="AL196" s="15"/>
      <c r="AM196" s="15">
        <v>0</v>
      </c>
      <c r="AQ196" s="15">
        <v>0</v>
      </c>
      <c r="AU196" s="10">
        <v>0</v>
      </c>
    </row>
    <row r="197" spans="2:47" x14ac:dyDescent="0.25">
      <c r="B197" s="5" t="s">
        <v>253</v>
      </c>
      <c r="C197" s="10" t="s">
        <v>57</v>
      </c>
      <c r="AI197" s="15">
        <f>AI198+AI199+AI200</f>
        <v>1176.2329999999999</v>
      </c>
      <c r="AJ197" s="15"/>
      <c r="AK197" s="15"/>
      <c r="AL197" s="15"/>
      <c r="AM197" s="15">
        <f>AM198+AM199</f>
        <v>-21.9</v>
      </c>
      <c r="AQ197" s="15">
        <f>AQ198+AQ199</f>
        <v>-21.9</v>
      </c>
      <c r="AU197" s="10">
        <f>AU198+AU199</f>
        <v>-23.5</v>
      </c>
    </row>
    <row r="198" spans="2:47" ht="14.4" x14ac:dyDescent="0.3">
      <c r="B198" s="101" t="s">
        <v>329</v>
      </c>
      <c r="C198" s="10" t="s">
        <v>57</v>
      </c>
      <c r="AI198" s="15">
        <v>0</v>
      </c>
      <c r="AJ198" s="15"/>
      <c r="AK198" s="15"/>
      <c r="AL198" s="15"/>
      <c r="AM198" s="15">
        <v>-12.2</v>
      </c>
      <c r="AQ198" s="15">
        <v>-12.2</v>
      </c>
      <c r="AU198" s="10">
        <v>-3.1</v>
      </c>
    </row>
    <row r="199" spans="2:47" ht="14.4" x14ac:dyDescent="0.3">
      <c r="B199" s="101" t="s">
        <v>330</v>
      </c>
      <c r="C199" s="10" t="s">
        <v>57</v>
      </c>
      <c r="AI199" s="15">
        <v>0</v>
      </c>
      <c r="AJ199" s="15"/>
      <c r="AK199" s="15"/>
      <c r="AL199" s="15"/>
      <c r="AM199" s="15">
        <v>-9.6999999999999993</v>
      </c>
      <c r="AQ199" s="15">
        <v>-9.6999999999999993</v>
      </c>
      <c r="AU199" s="10">
        <v>-20.399999999999999</v>
      </c>
    </row>
    <row r="200" spans="2:47" ht="14.4" x14ac:dyDescent="0.25">
      <c r="B200" s="6" t="s">
        <v>253</v>
      </c>
      <c r="C200" s="10" t="s">
        <v>57</v>
      </c>
      <c r="AI200" s="15">
        <v>1176.2329999999999</v>
      </c>
      <c r="AJ200" s="15"/>
      <c r="AK200" s="15"/>
      <c r="AL200" s="15"/>
      <c r="AM200" s="15"/>
      <c r="AQ200" s="15"/>
    </row>
    <row r="201" spans="2:47" s="40" customFormat="1" x14ac:dyDescent="0.25">
      <c r="B201" s="23" t="s">
        <v>254</v>
      </c>
      <c r="C201" s="10" t="s">
        <v>57</v>
      </c>
      <c r="AI201" s="16">
        <f>AI191+AI192+AI194+AI195+AI196+AI197+AI193</f>
        <v>2376.2709999999997</v>
      </c>
      <c r="AJ201" s="16"/>
      <c r="AK201" s="16"/>
      <c r="AL201" s="16"/>
      <c r="AM201" s="16">
        <f>AM191+AM192+AM194+AM195+AM196+AM197+AM193</f>
        <v>-306.89999999999998</v>
      </c>
      <c r="AQ201" s="16">
        <f>AQ191+AQ192+AQ194+AQ195+AQ196+AQ197+AQ193</f>
        <v>-628.74299999999994</v>
      </c>
      <c r="AU201" s="40" t="e">
        <f>AU191+AU192+AU193+AU194+AU195+AU196+AU197</f>
        <v>#REF!</v>
      </c>
    </row>
    <row r="202" spans="2:47" x14ac:dyDescent="0.25">
      <c r="B202" s="5"/>
      <c r="AI202" s="15"/>
      <c r="AJ202" s="15"/>
      <c r="AK202" s="15"/>
      <c r="AL202" s="15"/>
      <c r="AM202" s="15"/>
      <c r="AQ202" s="15"/>
    </row>
    <row r="203" spans="2:47" s="40" customFormat="1" x14ac:dyDescent="0.25">
      <c r="B203" s="23" t="s">
        <v>255</v>
      </c>
      <c r="C203" s="10" t="s">
        <v>57</v>
      </c>
      <c r="AI203" s="16">
        <f>AI172+AI188+AI201</f>
        <v>3678.2229999999995</v>
      </c>
      <c r="AJ203" s="16"/>
      <c r="AK203" s="16"/>
      <c r="AL203" s="16"/>
      <c r="AM203" s="16">
        <f>AM172+AM188+AM201</f>
        <v>-118.89999999999998</v>
      </c>
      <c r="AQ203" s="16">
        <f>AQ172+AQ188+AQ201</f>
        <v>153.06500000000005</v>
      </c>
      <c r="AU203" s="40" t="e">
        <f>AU172+AU188+AU201</f>
        <v>#REF!</v>
      </c>
    </row>
  </sheetData>
  <mergeCells count="5">
    <mergeCell ref="B11:BM11"/>
    <mergeCell ref="BN11:DY11"/>
    <mergeCell ref="B77:S77"/>
    <mergeCell ref="T77:AK77"/>
    <mergeCell ref="B144:S14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1F21-ED27-40A5-87A4-1AF4A09DC5D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1E6B-9C38-434E-8FDC-E861F1A446A1}">
  <dimension ref="B5:EC208"/>
  <sheetViews>
    <sheetView zoomScale="82" workbookViewId="0">
      <selection activeCell="AB19" sqref="AB19"/>
    </sheetView>
  </sheetViews>
  <sheetFormatPr defaultRowHeight="13.8" outlineLevelCol="1" x14ac:dyDescent="0.25"/>
  <cols>
    <col min="1" max="1" width="1.77734375" style="10" customWidth="1"/>
    <col min="2" max="2" width="33.88671875" style="10" customWidth="1"/>
    <col min="3" max="3" width="9.21875" style="10" customWidth="1"/>
    <col min="4" max="4" width="2.109375" style="10" bestFit="1" customWidth="1"/>
    <col min="5" max="11" width="11" style="10" hidden="1" customWidth="1" outlineLevel="1"/>
    <col min="12" max="12" width="11" style="10" bestFit="1" customWidth="1" collapsed="1"/>
    <col min="13" max="19" width="11" style="10" hidden="1" customWidth="1" outlineLevel="1"/>
    <col min="20" max="20" width="11" style="10" bestFit="1" customWidth="1" collapsed="1"/>
    <col min="21" max="27" width="11" style="10" hidden="1" customWidth="1" outlineLevel="1"/>
    <col min="28" max="28" width="11" style="10" bestFit="1" customWidth="1" collapsed="1"/>
    <col min="29" max="35" width="11" style="10" hidden="1" customWidth="1" outlineLevel="1"/>
    <col min="36" max="36" width="11" style="10" bestFit="1" customWidth="1" collapsed="1"/>
    <col min="37" max="43" width="11" style="10" hidden="1" customWidth="1" outlineLevel="1"/>
    <col min="44" max="44" width="11" style="10" bestFit="1" customWidth="1" collapsed="1"/>
    <col min="45" max="47" width="11" style="10" hidden="1" customWidth="1" outlineLevel="1"/>
    <col min="48" max="49" width="10.6640625" style="10" hidden="1" customWidth="1" outlineLevel="1"/>
    <col min="50" max="50" width="11.5546875" style="10" hidden="1" customWidth="1" outlineLevel="1"/>
    <col min="51" max="51" width="11.77734375" style="10" hidden="1" customWidth="1" outlineLevel="1"/>
    <col min="52" max="52" width="11.5546875" style="10" bestFit="1" customWidth="1" collapsed="1"/>
    <col min="53" max="124" width="11.5546875" style="10" bestFit="1" customWidth="1"/>
    <col min="125" max="16384" width="8.88671875" style="10"/>
  </cols>
  <sheetData>
    <row r="5" spans="2:133" x14ac:dyDescent="0.25">
      <c r="E5" s="71" t="s">
        <v>106</v>
      </c>
      <c r="F5" s="71" t="s">
        <v>107</v>
      </c>
      <c r="G5" s="71" t="s">
        <v>108</v>
      </c>
      <c r="H5" s="71" t="s">
        <v>109</v>
      </c>
      <c r="I5" s="71" t="s">
        <v>110</v>
      </c>
      <c r="J5" s="71" t="s">
        <v>111</v>
      </c>
      <c r="K5" s="71" t="s">
        <v>112</v>
      </c>
      <c r="L5" s="72" t="s">
        <v>1</v>
      </c>
      <c r="M5" s="71" t="s">
        <v>113</v>
      </c>
      <c r="N5" s="71" t="s">
        <v>114</v>
      </c>
      <c r="O5" s="71" t="s">
        <v>115</v>
      </c>
      <c r="P5" s="71" t="s">
        <v>116</v>
      </c>
      <c r="Q5" s="71" t="s">
        <v>117</v>
      </c>
      <c r="R5" s="71" t="s">
        <v>118</v>
      </c>
      <c r="S5" s="71" t="s">
        <v>119</v>
      </c>
      <c r="T5" s="72" t="s">
        <v>2</v>
      </c>
      <c r="U5" s="71" t="s">
        <v>103</v>
      </c>
      <c r="V5" s="71" t="s">
        <v>120</v>
      </c>
      <c r="W5" s="71" t="s">
        <v>121</v>
      </c>
      <c r="X5" s="71" t="s">
        <v>122</v>
      </c>
      <c r="Y5" s="71" t="s">
        <v>123</v>
      </c>
      <c r="Z5" s="71" t="s">
        <v>124</v>
      </c>
      <c r="AA5" s="71" t="s">
        <v>125</v>
      </c>
      <c r="AB5" s="72" t="s">
        <v>3</v>
      </c>
      <c r="AC5" s="71" t="s">
        <v>126</v>
      </c>
      <c r="AD5" s="71" t="s">
        <v>127</v>
      </c>
      <c r="AE5" s="71" t="s">
        <v>128</v>
      </c>
      <c r="AF5" s="71" t="s">
        <v>129</v>
      </c>
      <c r="AG5" s="71" t="s">
        <v>130</v>
      </c>
      <c r="AH5" s="71" t="s">
        <v>105</v>
      </c>
      <c r="AI5" s="71" t="s">
        <v>104</v>
      </c>
      <c r="AJ5" s="72" t="s">
        <v>4</v>
      </c>
      <c r="AK5" s="71" t="s">
        <v>89</v>
      </c>
      <c r="AL5" s="71" t="s">
        <v>90</v>
      </c>
      <c r="AM5" s="71" t="s">
        <v>91</v>
      </c>
      <c r="AN5" s="71" t="s">
        <v>92</v>
      </c>
      <c r="AO5" s="71" t="s">
        <v>93</v>
      </c>
      <c r="AP5" s="71" t="s">
        <v>94</v>
      </c>
      <c r="AQ5" s="71" t="s">
        <v>95</v>
      </c>
      <c r="AR5" s="72" t="s">
        <v>5</v>
      </c>
      <c r="AS5" s="71" t="s">
        <v>96</v>
      </c>
      <c r="AT5" s="71" t="s">
        <v>97</v>
      </c>
      <c r="AU5" s="71" t="s">
        <v>98</v>
      </c>
      <c r="AV5" s="71" t="s">
        <v>99</v>
      </c>
      <c r="AW5" s="71" t="s">
        <v>100</v>
      </c>
      <c r="AX5" s="73" t="s">
        <v>101</v>
      </c>
      <c r="AY5" s="73" t="s">
        <v>102</v>
      </c>
      <c r="AZ5" s="74" t="s">
        <v>6</v>
      </c>
      <c r="BA5" s="73" t="s">
        <v>131</v>
      </c>
      <c r="BB5" s="73" t="s">
        <v>132</v>
      </c>
      <c r="BC5" s="73" t="s">
        <v>133</v>
      </c>
      <c r="BD5" s="73" t="s">
        <v>134</v>
      </c>
      <c r="BE5" s="73" t="s">
        <v>135</v>
      </c>
      <c r="BF5" s="73" t="s">
        <v>136</v>
      </c>
      <c r="BG5" s="73" t="s">
        <v>137</v>
      </c>
      <c r="BH5" s="74" t="s">
        <v>7</v>
      </c>
      <c r="BI5" s="73" t="s">
        <v>138</v>
      </c>
      <c r="BJ5" s="73" t="s">
        <v>139</v>
      </c>
      <c r="BK5" s="73" t="s">
        <v>140</v>
      </c>
      <c r="BL5" s="73" t="s">
        <v>141</v>
      </c>
      <c r="BM5" s="73" t="s">
        <v>142</v>
      </c>
      <c r="BN5" s="73" t="s">
        <v>143</v>
      </c>
      <c r="BO5" s="73" t="s">
        <v>144</v>
      </c>
      <c r="BP5" s="74" t="s">
        <v>8</v>
      </c>
      <c r="BQ5" s="73" t="s">
        <v>145</v>
      </c>
      <c r="BR5" s="73" t="s">
        <v>146</v>
      </c>
      <c r="BS5" s="73" t="s">
        <v>147</v>
      </c>
      <c r="BT5" s="73" t="s">
        <v>148</v>
      </c>
      <c r="BU5" s="73" t="s">
        <v>149</v>
      </c>
      <c r="BV5" s="73" t="s">
        <v>150</v>
      </c>
      <c r="BW5" s="73" t="s">
        <v>151</v>
      </c>
      <c r="BX5" s="74" t="s">
        <v>9</v>
      </c>
      <c r="BY5" s="73" t="s">
        <v>152</v>
      </c>
      <c r="BZ5" s="73" t="s">
        <v>153</v>
      </c>
      <c r="CA5" s="73" t="s">
        <v>154</v>
      </c>
      <c r="CB5" s="73" t="s">
        <v>155</v>
      </c>
      <c r="CC5" s="73" t="s">
        <v>156</v>
      </c>
      <c r="CD5" s="73" t="s">
        <v>157</v>
      </c>
      <c r="CE5" s="73" t="s">
        <v>158</v>
      </c>
      <c r="CF5" s="74" t="s">
        <v>10</v>
      </c>
      <c r="CG5" s="73" t="s">
        <v>159</v>
      </c>
      <c r="CH5" s="73" t="s">
        <v>160</v>
      </c>
      <c r="CI5" s="73" t="s">
        <v>161</v>
      </c>
      <c r="CJ5" s="73" t="s">
        <v>162</v>
      </c>
      <c r="CK5" s="73" t="s">
        <v>163</v>
      </c>
      <c r="CL5" s="73" t="s">
        <v>164</v>
      </c>
      <c r="CM5" s="73" t="s">
        <v>165</v>
      </c>
      <c r="CN5" s="74" t="s">
        <v>11</v>
      </c>
      <c r="CO5" s="73" t="s">
        <v>166</v>
      </c>
      <c r="CP5" s="73" t="s">
        <v>167</v>
      </c>
      <c r="CQ5" s="73" t="s">
        <v>168</v>
      </c>
      <c r="CR5" s="73" t="s">
        <v>169</v>
      </c>
      <c r="CS5" s="73" t="s">
        <v>170</v>
      </c>
      <c r="CT5" s="73" t="s">
        <v>171</v>
      </c>
      <c r="CU5" s="73" t="s">
        <v>172</v>
      </c>
      <c r="CV5" s="74" t="s">
        <v>12</v>
      </c>
      <c r="CW5" s="73" t="s">
        <v>173</v>
      </c>
      <c r="CX5" s="73" t="s">
        <v>174</v>
      </c>
      <c r="CY5" s="73" t="s">
        <v>175</v>
      </c>
      <c r="CZ5" s="73" t="s">
        <v>176</v>
      </c>
      <c r="DA5" s="73" t="s">
        <v>177</v>
      </c>
      <c r="DB5" s="73" t="s">
        <v>178</v>
      </c>
      <c r="DC5" s="73" t="s">
        <v>179</v>
      </c>
      <c r="DD5" s="74" t="s">
        <v>13</v>
      </c>
      <c r="DE5" s="73" t="s">
        <v>180</v>
      </c>
      <c r="DF5" s="73" t="s">
        <v>181</v>
      </c>
      <c r="DG5" s="73" t="s">
        <v>182</v>
      </c>
      <c r="DH5" s="73" t="s">
        <v>183</v>
      </c>
      <c r="DI5" s="73" t="s">
        <v>184</v>
      </c>
      <c r="DJ5" s="73" t="s">
        <v>185</v>
      </c>
      <c r="DK5" s="73" t="s">
        <v>186</v>
      </c>
      <c r="DL5" s="74" t="s">
        <v>14</v>
      </c>
      <c r="DM5" s="73" t="s">
        <v>187</v>
      </c>
      <c r="DN5" s="73" t="s">
        <v>188</v>
      </c>
      <c r="DO5" s="73" t="s">
        <v>189</v>
      </c>
      <c r="DP5" s="73" t="s">
        <v>190</v>
      </c>
      <c r="DQ5" s="73" t="s">
        <v>191</v>
      </c>
      <c r="DR5" s="73" t="s">
        <v>192</v>
      </c>
      <c r="DS5" s="73" t="s">
        <v>193</v>
      </c>
      <c r="DT5" s="74" t="s">
        <v>15</v>
      </c>
    </row>
    <row r="6" spans="2:133" x14ac:dyDescent="0.25">
      <c r="E6" s="75">
        <v>44012</v>
      </c>
      <c r="F6" s="75">
        <v>44104</v>
      </c>
      <c r="G6" s="75">
        <v>44104</v>
      </c>
      <c r="H6" s="75">
        <v>44196</v>
      </c>
      <c r="I6" s="75">
        <v>44196</v>
      </c>
      <c r="J6" s="75">
        <v>44286</v>
      </c>
      <c r="K6" s="75">
        <v>44286</v>
      </c>
      <c r="L6" s="76">
        <v>44286</v>
      </c>
      <c r="M6" s="75">
        <v>44377</v>
      </c>
      <c r="N6" s="75">
        <v>44469</v>
      </c>
      <c r="O6" s="75">
        <v>44469</v>
      </c>
      <c r="P6" s="75">
        <v>44561</v>
      </c>
      <c r="Q6" s="75">
        <v>44561</v>
      </c>
      <c r="R6" s="75">
        <v>44651</v>
      </c>
      <c r="S6" s="75">
        <v>44651</v>
      </c>
      <c r="T6" s="76">
        <v>44651</v>
      </c>
      <c r="U6" s="75">
        <v>44742</v>
      </c>
      <c r="V6" s="75">
        <v>44834</v>
      </c>
      <c r="W6" s="75">
        <v>44834</v>
      </c>
      <c r="X6" s="75">
        <v>44926</v>
      </c>
      <c r="Y6" s="75">
        <v>44926</v>
      </c>
      <c r="Z6" s="75">
        <v>45016</v>
      </c>
      <c r="AA6" s="75">
        <v>45016</v>
      </c>
      <c r="AB6" s="76">
        <v>45016</v>
      </c>
      <c r="AC6" s="75">
        <v>45107</v>
      </c>
      <c r="AD6" s="75">
        <v>45199</v>
      </c>
      <c r="AE6" s="75">
        <v>45199</v>
      </c>
      <c r="AF6" s="75">
        <v>45291</v>
      </c>
      <c r="AG6" s="75">
        <v>45291</v>
      </c>
      <c r="AH6" s="75">
        <v>45382</v>
      </c>
      <c r="AI6" s="75">
        <v>45382</v>
      </c>
      <c r="AJ6" s="76">
        <v>45382</v>
      </c>
      <c r="AK6" s="75">
        <v>45473</v>
      </c>
      <c r="AL6" s="75">
        <v>45565</v>
      </c>
      <c r="AM6" s="75">
        <v>45565</v>
      </c>
      <c r="AN6" s="75">
        <v>45657</v>
      </c>
      <c r="AO6" s="75">
        <v>45657</v>
      </c>
      <c r="AP6" s="75">
        <v>45747</v>
      </c>
      <c r="AQ6" s="75">
        <v>45747</v>
      </c>
      <c r="AR6" s="76">
        <v>45747</v>
      </c>
      <c r="AS6" s="75">
        <v>45838</v>
      </c>
      <c r="AT6" s="75">
        <v>45930</v>
      </c>
      <c r="AU6" s="75">
        <v>45930</v>
      </c>
      <c r="AV6" s="75">
        <v>46022</v>
      </c>
      <c r="AW6" s="75">
        <v>46022</v>
      </c>
      <c r="AX6" s="77">
        <v>46112</v>
      </c>
      <c r="AY6" s="77">
        <v>46112</v>
      </c>
      <c r="AZ6" s="78">
        <v>46112</v>
      </c>
      <c r="BA6" s="77">
        <v>46203</v>
      </c>
      <c r="BB6" s="77">
        <v>46295</v>
      </c>
      <c r="BC6" s="77">
        <v>46295</v>
      </c>
      <c r="BD6" s="77">
        <v>46387</v>
      </c>
      <c r="BE6" s="77">
        <v>46387</v>
      </c>
      <c r="BF6" s="77">
        <v>46477</v>
      </c>
      <c r="BG6" s="77">
        <v>46477</v>
      </c>
      <c r="BH6" s="78">
        <v>46477</v>
      </c>
      <c r="BI6" s="77">
        <v>46568</v>
      </c>
      <c r="BJ6" s="77">
        <v>46660</v>
      </c>
      <c r="BK6" s="77">
        <v>46660</v>
      </c>
      <c r="BL6" s="77">
        <v>46752</v>
      </c>
      <c r="BM6" s="77">
        <v>46752</v>
      </c>
      <c r="BN6" s="77">
        <v>46843</v>
      </c>
      <c r="BO6" s="77">
        <v>46843</v>
      </c>
      <c r="BP6" s="78">
        <v>46843</v>
      </c>
      <c r="BQ6" s="77">
        <v>46934</v>
      </c>
      <c r="BR6" s="77">
        <v>47026</v>
      </c>
      <c r="BS6" s="77">
        <v>47026</v>
      </c>
      <c r="BT6" s="77">
        <v>47118</v>
      </c>
      <c r="BU6" s="77">
        <v>47118</v>
      </c>
      <c r="BV6" s="77">
        <v>47208</v>
      </c>
      <c r="BW6" s="77">
        <v>47208</v>
      </c>
      <c r="BX6" s="78">
        <v>47208</v>
      </c>
      <c r="BY6" s="77">
        <v>47299</v>
      </c>
      <c r="BZ6" s="77">
        <v>47391</v>
      </c>
      <c r="CA6" s="77">
        <v>47391</v>
      </c>
      <c r="CB6" s="77">
        <v>47483</v>
      </c>
      <c r="CC6" s="77">
        <v>47483</v>
      </c>
      <c r="CD6" s="77">
        <v>47573</v>
      </c>
      <c r="CE6" s="77">
        <v>47573</v>
      </c>
      <c r="CF6" s="78">
        <v>47573</v>
      </c>
      <c r="CG6" s="77">
        <v>47664</v>
      </c>
      <c r="CH6" s="77">
        <v>47756</v>
      </c>
      <c r="CI6" s="77">
        <v>47756</v>
      </c>
      <c r="CJ6" s="77">
        <v>47848</v>
      </c>
      <c r="CK6" s="77">
        <v>47848</v>
      </c>
      <c r="CL6" s="77">
        <v>47938</v>
      </c>
      <c r="CM6" s="77">
        <v>47938</v>
      </c>
      <c r="CN6" s="78">
        <v>47938</v>
      </c>
      <c r="CO6" s="77">
        <v>48029</v>
      </c>
      <c r="CP6" s="77">
        <v>48121</v>
      </c>
      <c r="CQ6" s="77">
        <v>48121</v>
      </c>
      <c r="CR6" s="77">
        <v>48213</v>
      </c>
      <c r="CS6" s="77">
        <v>48213</v>
      </c>
      <c r="CT6" s="77">
        <v>48304</v>
      </c>
      <c r="CU6" s="77">
        <v>48304</v>
      </c>
      <c r="CV6" s="78">
        <v>48304</v>
      </c>
      <c r="CW6" s="77">
        <v>48395</v>
      </c>
      <c r="CX6" s="77">
        <v>48487</v>
      </c>
      <c r="CY6" s="77">
        <v>48487</v>
      </c>
      <c r="CZ6" s="77">
        <v>48579</v>
      </c>
      <c r="DA6" s="77">
        <v>48579</v>
      </c>
      <c r="DB6" s="77">
        <v>48669</v>
      </c>
      <c r="DC6" s="77">
        <v>48669</v>
      </c>
      <c r="DD6" s="78">
        <v>48669</v>
      </c>
      <c r="DE6" s="77">
        <v>48760</v>
      </c>
      <c r="DF6" s="77">
        <v>48852</v>
      </c>
      <c r="DG6" s="77">
        <v>48852</v>
      </c>
      <c r="DH6" s="77">
        <v>48944</v>
      </c>
      <c r="DI6" s="77">
        <v>48944</v>
      </c>
      <c r="DJ6" s="77">
        <v>49034</v>
      </c>
      <c r="DK6" s="77">
        <v>49034</v>
      </c>
      <c r="DL6" s="78">
        <v>49034</v>
      </c>
      <c r="DM6" s="77">
        <v>49125</v>
      </c>
      <c r="DN6" s="77">
        <v>49217</v>
      </c>
      <c r="DO6" s="77">
        <v>49217</v>
      </c>
      <c r="DP6" s="77">
        <v>49309</v>
      </c>
      <c r="DQ6" s="77">
        <v>49309</v>
      </c>
      <c r="DR6" s="77">
        <v>49399</v>
      </c>
      <c r="DS6" s="77">
        <v>49399</v>
      </c>
      <c r="DT6" s="78">
        <v>49399</v>
      </c>
    </row>
    <row r="7" spans="2:133" x14ac:dyDescent="0.25">
      <c r="E7" s="71" t="s">
        <v>16</v>
      </c>
      <c r="F7" s="71" t="s">
        <v>16</v>
      </c>
      <c r="G7" s="71" t="s">
        <v>16</v>
      </c>
      <c r="H7" s="71" t="s">
        <v>16</v>
      </c>
      <c r="I7" s="71" t="s">
        <v>16</v>
      </c>
      <c r="J7" s="71" t="s">
        <v>16</v>
      </c>
      <c r="K7" s="71" t="s">
        <v>16</v>
      </c>
      <c r="L7" s="72" t="s">
        <v>16</v>
      </c>
      <c r="M7" s="71" t="s">
        <v>16</v>
      </c>
      <c r="N7" s="71" t="s">
        <v>16</v>
      </c>
      <c r="O7" s="71" t="s">
        <v>16</v>
      </c>
      <c r="P7" s="71" t="s">
        <v>16</v>
      </c>
      <c r="Q7" s="71" t="s">
        <v>16</v>
      </c>
      <c r="R7" s="71" t="s">
        <v>16</v>
      </c>
      <c r="S7" s="71" t="s">
        <v>16</v>
      </c>
      <c r="T7" s="72" t="s">
        <v>16</v>
      </c>
      <c r="U7" s="71" t="s">
        <v>16</v>
      </c>
      <c r="V7" s="71" t="s">
        <v>16</v>
      </c>
      <c r="W7" s="71" t="s">
        <v>16</v>
      </c>
      <c r="X7" s="71" t="s">
        <v>16</v>
      </c>
      <c r="Y7" s="71" t="s">
        <v>16</v>
      </c>
      <c r="Z7" s="71" t="s">
        <v>16</v>
      </c>
      <c r="AA7" s="71" t="s">
        <v>16</v>
      </c>
      <c r="AB7" s="72" t="s">
        <v>16</v>
      </c>
      <c r="AC7" s="71" t="s">
        <v>16</v>
      </c>
      <c r="AD7" s="71" t="s">
        <v>16</v>
      </c>
      <c r="AE7" s="71" t="s">
        <v>16</v>
      </c>
      <c r="AF7" s="71" t="s">
        <v>16</v>
      </c>
      <c r="AG7" s="71" t="s">
        <v>16</v>
      </c>
      <c r="AH7" s="71" t="s">
        <v>16</v>
      </c>
      <c r="AI7" s="71" t="s">
        <v>16</v>
      </c>
      <c r="AJ7" s="72" t="s">
        <v>16</v>
      </c>
      <c r="AK7" s="71" t="s">
        <v>16</v>
      </c>
      <c r="AL7" s="71" t="s">
        <v>16</v>
      </c>
      <c r="AM7" s="71" t="s">
        <v>16</v>
      </c>
      <c r="AN7" s="71" t="s">
        <v>16</v>
      </c>
      <c r="AO7" s="71" t="s">
        <v>16</v>
      </c>
      <c r="AP7" s="71" t="s">
        <v>16</v>
      </c>
      <c r="AQ7" s="71" t="s">
        <v>16</v>
      </c>
      <c r="AR7" s="72" t="s">
        <v>16</v>
      </c>
      <c r="AS7" s="71" t="s">
        <v>16</v>
      </c>
      <c r="AT7" s="71" t="s">
        <v>16</v>
      </c>
      <c r="AU7" s="71" t="s">
        <v>16</v>
      </c>
      <c r="AV7" s="71" t="s">
        <v>16</v>
      </c>
      <c r="AW7" s="71" t="s">
        <v>16</v>
      </c>
      <c r="AX7" s="73" t="s">
        <v>16</v>
      </c>
      <c r="AY7" s="73" t="s">
        <v>16</v>
      </c>
      <c r="AZ7" s="74" t="s">
        <v>16</v>
      </c>
      <c r="BA7" s="73" t="s">
        <v>16</v>
      </c>
      <c r="BB7" s="73" t="s">
        <v>16</v>
      </c>
      <c r="BC7" s="73" t="s">
        <v>16</v>
      </c>
      <c r="BD7" s="73" t="s">
        <v>16</v>
      </c>
      <c r="BE7" s="73" t="s">
        <v>16</v>
      </c>
      <c r="BF7" s="73" t="s">
        <v>16</v>
      </c>
      <c r="BG7" s="73" t="s">
        <v>16</v>
      </c>
      <c r="BH7" s="74" t="s">
        <v>16</v>
      </c>
      <c r="BI7" s="73" t="s">
        <v>16</v>
      </c>
      <c r="BJ7" s="73" t="s">
        <v>16</v>
      </c>
      <c r="BK7" s="73" t="s">
        <v>16</v>
      </c>
      <c r="BL7" s="73" t="s">
        <v>16</v>
      </c>
      <c r="BM7" s="73" t="s">
        <v>16</v>
      </c>
      <c r="BN7" s="73" t="s">
        <v>16</v>
      </c>
      <c r="BO7" s="73" t="s">
        <v>16</v>
      </c>
      <c r="BP7" s="74" t="s">
        <v>16</v>
      </c>
      <c r="BQ7" s="73" t="s">
        <v>16</v>
      </c>
      <c r="BR7" s="73" t="s">
        <v>16</v>
      </c>
      <c r="BS7" s="73" t="s">
        <v>16</v>
      </c>
      <c r="BT7" s="73" t="s">
        <v>16</v>
      </c>
      <c r="BU7" s="73" t="s">
        <v>16</v>
      </c>
      <c r="BV7" s="73" t="s">
        <v>16</v>
      </c>
      <c r="BW7" s="73" t="s">
        <v>16</v>
      </c>
      <c r="BX7" s="74" t="s">
        <v>16</v>
      </c>
      <c r="BY7" s="73" t="s">
        <v>16</v>
      </c>
      <c r="BZ7" s="73" t="s">
        <v>16</v>
      </c>
      <c r="CA7" s="73" t="s">
        <v>16</v>
      </c>
      <c r="CB7" s="73" t="s">
        <v>16</v>
      </c>
      <c r="CC7" s="73" t="s">
        <v>16</v>
      </c>
      <c r="CD7" s="73" t="s">
        <v>16</v>
      </c>
      <c r="CE7" s="73" t="s">
        <v>16</v>
      </c>
      <c r="CF7" s="74" t="s">
        <v>16</v>
      </c>
      <c r="CG7" s="73" t="s">
        <v>16</v>
      </c>
      <c r="CH7" s="73" t="s">
        <v>16</v>
      </c>
      <c r="CI7" s="73" t="s">
        <v>16</v>
      </c>
      <c r="CJ7" s="73" t="s">
        <v>16</v>
      </c>
      <c r="CK7" s="73" t="s">
        <v>16</v>
      </c>
      <c r="CL7" s="73" t="s">
        <v>16</v>
      </c>
      <c r="CM7" s="73" t="s">
        <v>16</v>
      </c>
      <c r="CN7" s="74" t="s">
        <v>16</v>
      </c>
      <c r="CO7" s="73" t="s">
        <v>16</v>
      </c>
      <c r="CP7" s="73" t="s">
        <v>16</v>
      </c>
      <c r="CQ7" s="73" t="s">
        <v>16</v>
      </c>
      <c r="CR7" s="73" t="s">
        <v>16</v>
      </c>
      <c r="CS7" s="73" t="s">
        <v>16</v>
      </c>
      <c r="CT7" s="73" t="s">
        <v>16</v>
      </c>
      <c r="CU7" s="73" t="s">
        <v>16</v>
      </c>
      <c r="CV7" s="74" t="s">
        <v>16</v>
      </c>
      <c r="CW7" s="73" t="s">
        <v>16</v>
      </c>
      <c r="CX7" s="73" t="s">
        <v>16</v>
      </c>
      <c r="CY7" s="73" t="s">
        <v>16</v>
      </c>
      <c r="CZ7" s="73" t="s">
        <v>16</v>
      </c>
      <c r="DA7" s="73" t="s">
        <v>16</v>
      </c>
      <c r="DB7" s="73" t="s">
        <v>16</v>
      </c>
      <c r="DC7" s="73" t="s">
        <v>16</v>
      </c>
      <c r="DD7" s="74" t="s">
        <v>16</v>
      </c>
      <c r="DE7" s="73" t="s">
        <v>16</v>
      </c>
      <c r="DF7" s="73" t="s">
        <v>16</v>
      </c>
      <c r="DG7" s="73" t="s">
        <v>16</v>
      </c>
      <c r="DH7" s="73" t="s">
        <v>16</v>
      </c>
      <c r="DI7" s="73" t="s">
        <v>16</v>
      </c>
      <c r="DJ7" s="73" t="s">
        <v>16</v>
      </c>
      <c r="DK7" s="73" t="s">
        <v>16</v>
      </c>
      <c r="DL7" s="74" t="s">
        <v>16</v>
      </c>
      <c r="DM7" s="73" t="s">
        <v>16</v>
      </c>
      <c r="DN7" s="73" t="s">
        <v>16</v>
      </c>
      <c r="DO7" s="73" t="s">
        <v>16</v>
      </c>
      <c r="DP7" s="73" t="s">
        <v>16</v>
      </c>
      <c r="DQ7" s="73" t="s">
        <v>16</v>
      </c>
      <c r="DR7" s="73" t="s">
        <v>16</v>
      </c>
      <c r="DS7" s="73" t="s">
        <v>16</v>
      </c>
      <c r="DT7" s="74" t="s">
        <v>16</v>
      </c>
    </row>
    <row r="9" spans="2:133" x14ac:dyDescent="0.25">
      <c r="B9" s="10" t="s">
        <v>18</v>
      </c>
      <c r="C9" s="10" t="s">
        <v>19</v>
      </c>
      <c r="G9" s="10">
        <v>365</v>
      </c>
      <c r="H9" s="10">
        <v>365</v>
      </c>
      <c r="I9" s="10">
        <v>365</v>
      </c>
      <c r="J9" s="10">
        <v>365</v>
      </c>
      <c r="K9" s="10">
        <v>365</v>
      </c>
      <c r="L9" s="10">
        <v>365</v>
      </c>
      <c r="M9" s="10">
        <v>365</v>
      </c>
      <c r="N9" s="10">
        <v>365</v>
      </c>
      <c r="O9" s="10">
        <v>365</v>
      </c>
      <c r="P9" s="10">
        <v>365</v>
      </c>
      <c r="Q9" s="10">
        <v>365</v>
      </c>
      <c r="R9" s="10">
        <v>365</v>
      </c>
      <c r="S9" s="10">
        <v>365</v>
      </c>
      <c r="T9" s="10">
        <v>365</v>
      </c>
      <c r="U9" s="10">
        <v>365</v>
      </c>
      <c r="V9" s="10">
        <v>365</v>
      </c>
      <c r="W9" s="10">
        <v>365</v>
      </c>
      <c r="X9" s="10">
        <v>365</v>
      </c>
      <c r="Y9" s="10">
        <v>365</v>
      </c>
      <c r="Z9" s="10">
        <v>365</v>
      </c>
      <c r="AA9" s="10">
        <v>365</v>
      </c>
      <c r="AB9" s="10">
        <v>365</v>
      </c>
      <c r="AC9" s="10">
        <v>366</v>
      </c>
      <c r="AD9" s="10">
        <v>366</v>
      </c>
      <c r="AE9" s="10">
        <v>366</v>
      </c>
      <c r="AF9" s="10">
        <v>366</v>
      </c>
      <c r="AG9" s="10">
        <v>366</v>
      </c>
      <c r="AH9" s="10">
        <v>366</v>
      </c>
      <c r="AI9" s="10">
        <v>366</v>
      </c>
      <c r="AJ9" s="10">
        <v>366</v>
      </c>
      <c r="AK9" s="10">
        <v>365</v>
      </c>
      <c r="AL9" s="10">
        <v>365</v>
      </c>
      <c r="AM9" s="10">
        <v>365</v>
      </c>
      <c r="AN9" s="10">
        <v>365</v>
      </c>
      <c r="AO9" s="10">
        <v>365</v>
      </c>
      <c r="AP9" s="10">
        <v>365</v>
      </c>
      <c r="AQ9" s="10">
        <v>365</v>
      </c>
      <c r="AR9" s="10">
        <v>365</v>
      </c>
      <c r="AS9" s="10">
        <v>365</v>
      </c>
      <c r="AT9" s="10">
        <v>365</v>
      </c>
      <c r="AU9" s="10">
        <v>365</v>
      </c>
      <c r="AV9" s="10">
        <v>365</v>
      </c>
      <c r="AW9" s="10">
        <v>365</v>
      </c>
      <c r="AX9" s="10">
        <v>365</v>
      </c>
      <c r="AY9" s="10">
        <v>365</v>
      </c>
      <c r="AZ9" s="10">
        <v>365</v>
      </c>
      <c r="BA9" s="10">
        <v>365</v>
      </c>
      <c r="BB9" s="10">
        <v>365</v>
      </c>
      <c r="BC9" s="10">
        <v>365</v>
      </c>
      <c r="BD9" s="10">
        <v>365</v>
      </c>
      <c r="BE9" s="10">
        <v>365</v>
      </c>
      <c r="BF9" s="10">
        <v>365</v>
      </c>
      <c r="BG9" s="10">
        <v>365</v>
      </c>
      <c r="BH9" s="10">
        <v>365</v>
      </c>
      <c r="BI9" s="10">
        <v>366</v>
      </c>
      <c r="BJ9" s="10">
        <v>366</v>
      </c>
      <c r="BK9" s="10">
        <v>366</v>
      </c>
      <c r="BL9" s="10">
        <v>366</v>
      </c>
      <c r="BM9" s="10">
        <v>366</v>
      </c>
      <c r="BN9" s="10">
        <v>366</v>
      </c>
      <c r="BO9" s="10">
        <v>366</v>
      </c>
      <c r="BP9" s="10">
        <v>366</v>
      </c>
      <c r="BQ9" s="10">
        <v>365</v>
      </c>
      <c r="BR9" s="10">
        <v>365</v>
      </c>
      <c r="BS9" s="10">
        <v>365</v>
      </c>
      <c r="BT9" s="10">
        <v>365</v>
      </c>
      <c r="BU9" s="10">
        <v>365</v>
      </c>
      <c r="BV9" s="10">
        <v>365</v>
      </c>
      <c r="BW9" s="10">
        <v>365</v>
      </c>
      <c r="BX9" s="10">
        <v>365</v>
      </c>
      <c r="BY9" s="10">
        <v>365</v>
      </c>
      <c r="BZ9" s="10">
        <v>365</v>
      </c>
      <c r="CA9" s="10">
        <v>365</v>
      </c>
      <c r="CB9" s="10">
        <v>365</v>
      </c>
      <c r="CC9" s="10">
        <v>365</v>
      </c>
      <c r="CD9" s="10">
        <v>365</v>
      </c>
      <c r="CE9" s="10">
        <v>365</v>
      </c>
      <c r="CF9" s="10">
        <v>365</v>
      </c>
      <c r="CG9" s="10">
        <v>365</v>
      </c>
      <c r="CH9" s="10">
        <v>365</v>
      </c>
      <c r="CI9" s="10">
        <v>365</v>
      </c>
      <c r="CJ9" s="10">
        <v>365</v>
      </c>
      <c r="CK9" s="10">
        <v>365</v>
      </c>
      <c r="CL9" s="10">
        <v>365</v>
      </c>
      <c r="CM9" s="10">
        <v>365</v>
      </c>
      <c r="CN9" s="10">
        <v>365</v>
      </c>
      <c r="CO9" s="10">
        <v>366</v>
      </c>
      <c r="CP9" s="10">
        <v>366</v>
      </c>
      <c r="CQ9" s="10">
        <v>366</v>
      </c>
      <c r="CR9" s="10">
        <v>366</v>
      </c>
      <c r="CS9" s="10">
        <v>366</v>
      </c>
      <c r="CT9" s="10">
        <v>366</v>
      </c>
      <c r="CU9" s="10">
        <v>366</v>
      </c>
      <c r="CV9" s="10">
        <v>366</v>
      </c>
      <c r="CW9" s="10">
        <v>365</v>
      </c>
      <c r="CX9" s="10">
        <v>365</v>
      </c>
      <c r="CY9" s="10">
        <v>365</v>
      </c>
      <c r="CZ9" s="10">
        <v>365</v>
      </c>
      <c r="DA9" s="10">
        <v>365</v>
      </c>
      <c r="DB9" s="10">
        <v>365</v>
      </c>
      <c r="DC9" s="10">
        <v>365</v>
      </c>
      <c r="DD9" s="10">
        <v>365</v>
      </c>
      <c r="DE9" s="10">
        <v>365</v>
      </c>
      <c r="DF9" s="10">
        <v>365</v>
      </c>
      <c r="DG9" s="10">
        <v>365</v>
      </c>
      <c r="DH9" s="10">
        <v>365</v>
      </c>
      <c r="DI9" s="10">
        <v>365</v>
      </c>
      <c r="DJ9" s="10">
        <v>365</v>
      </c>
      <c r="DK9" s="10">
        <v>365</v>
      </c>
      <c r="DL9" s="10">
        <v>365</v>
      </c>
      <c r="DM9" s="10">
        <v>365</v>
      </c>
      <c r="DN9" s="10">
        <v>365</v>
      </c>
      <c r="DO9" s="10">
        <v>365</v>
      </c>
      <c r="DP9" s="10">
        <v>365</v>
      </c>
      <c r="DQ9" s="10">
        <v>365</v>
      </c>
      <c r="DR9" s="10">
        <v>365</v>
      </c>
      <c r="DS9" s="10">
        <v>365</v>
      </c>
      <c r="DT9" s="10">
        <v>365</v>
      </c>
    </row>
    <row r="11" spans="2:133" ht="14.4" x14ac:dyDescent="0.3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/>
      <c r="EA11"/>
      <c r="EB11"/>
      <c r="EC11"/>
    </row>
    <row r="13" spans="2:133" s="40" customFormat="1" x14ac:dyDescent="0.25">
      <c r="B13" s="40" t="s">
        <v>21</v>
      </c>
      <c r="C13" s="40" t="s">
        <v>57</v>
      </c>
      <c r="E13" s="65"/>
      <c r="F13" s="16"/>
      <c r="G13" s="16"/>
      <c r="H13" s="11">
        <v>102294.9</v>
      </c>
      <c r="I13" s="11"/>
      <c r="J13" s="11">
        <v>106723.4</v>
      </c>
      <c r="K13" s="11">
        <f>H13+J13</f>
        <v>209018.3</v>
      </c>
      <c r="L13" s="11">
        <v>370904.2</v>
      </c>
      <c r="M13" s="169">
        <v>113119.7</v>
      </c>
      <c r="N13" s="11">
        <v>135625.5</v>
      </c>
      <c r="O13" s="11">
        <f>M13+N13</f>
        <v>248745.2</v>
      </c>
      <c r="P13" s="11">
        <v>143786.6</v>
      </c>
      <c r="Q13" s="11">
        <f>M13+N13+P13</f>
        <v>392531.80000000005</v>
      </c>
      <c r="R13" s="11">
        <v>149603.70000000001</v>
      </c>
      <c r="S13" s="11">
        <f>P13+R13</f>
        <v>293390.30000000005</v>
      </c>
      <c r="T13" s="170">
        <f>M13+N13+P13+R13</f>
        <v>542135.5</v>
      </c>
      <c r="U13" s="169">
        <v>147316.20000000001</v>
      </c>
      <c r="V13" s="11">
        <v>141500.29999999999</v>
      </c>
      <c r="W13" s="11">
        <f>U13+V13</f>
        <v>288816.5</v>
      </c>
      <c r="X13" s="11">
        <v>154380.5</v>
      </c>
      <c r="Y13" s="11">
        <f>U13+V13+X13</f>
        <v>443197</v>
      </c>
      <c r="Z13" s="11">
        <v>138726.39999999999</v>
      </c>
      <c r="AA13" s="11">
        <f>X13+Z13</f>
        <v>293106.90000000002</v>
      </c>
      <c r="AB13" s="170">
        <f>U13+V13+X13+Z13</f>
        <v>581923.4</v>
      </c>
      <c r="AC13" s="169">
        <v>129280.8</v>
      </c>
      <c r="AD13" s="11">
        <v>122671.5</v>
      </c>
      <c r="AE13" s="11">
        <f>AC13+AD13</f>
        <v>251952.3</v>
      </c>
      <c r="AF13" s="11">
        <v>128283.6</v>
      </c>
      <c r="AG13" s="11">
        <f>AC13+AD13+AF13</f>
        <v>380235.9</v>
      </c>
      <c r="AH13" s="11">
        <v>132380.4</v>
      </c>
      <c r="AI13" s="11">
        <f>AF13+AH13</f>
        <v>260664</v>
      </c>
      <c r="AJ13" s="170">
        <f>AC13+AD13+AF13+AH13</f>
        <v>512616.30000000005</v>
      </c>
      <c r="AK13" s="169">
        <v>141685.79999999999</v>
      </c>
      <c r="AL13" s="11">
        <v>144604.5</v>
      </c>
      <c r="AM13" s="11">
        <f>AK13+AL13</f>
        <v>286290.3</v>
      </c>
      <c r="AN13" s="11">
        <v>168593.1</v>
      </c>
      <c r="AO13" s="11">
        <f>AK13+AL13+AN13</f>
        <v>454883.4</v>
      </c>
      <c r="AP13" s="11">
        <v>182295.9</v>
      </c>
      <c r="AQ13" s="11">
        <f>AN13+AP13</f>
        <v>350889</v>
      </c>
      <c r="AR13" s="170">
        <f>AK13+AL13+AN13+AP13</f>
        <v>637179.30000000005</v>
      </c>
      <c r="AS13" s="169">
        <v>170586.5</v>
      </c>
      <c r="AT13" s="11">
        <v>176045.7</v>
      </c>
      <c r="AU13" s="11">
        <f>AS13+AT13</f>
        <v>346632.2</v>
      </c>
      <c r="AV13" s="11">
        <v>186026.7</v>
      </c>
      <c r="AW13" s="11">
        <f>AS13+AT13+AV13</f>
        <v>532658.9</v>
      </c>
      <c r="AX13" s="47">
        <f>IFERROR(AV13*(1+AX14),"na")</f>
        <v>195328.03500000003</v>
      </c>
      <c r="AY13" s="16">
        <f>AV13+AX13</f>
        <v>381354.73500000004</v>
      </c>
      <c r="AZ13" s="62">
        <f>AS13+AT13+AV13+AX13</f>
        <v>727986.93500000006</v>
      </c>
      <c r="BA13" s="47">
        <f>IFERROR(AX13*(1+BA14),"na")</f>
        <v>205094.43675000005</v>
      </c>
      <c r="BB13" s="47">
        <f>IFERROR(BA13*(1+BB14),"na")</f>
        <v>215349.15858750007</v>
      </c>
      <c r="BC13" s="16">
        <f>BA13+BB13</f>
        <v>420443.5953375001</v>
      </c>
      <c r="BD13" s="47">
        <f>IFERROR(BB13*(1+BD14),"na")</f>
        <v>226116.61651687507</v>
      </c>
      <c r="BE13" s="16">
        <f>BA13+BB13+BD13</f>
        <v>646560.2118543752</v>
      </c>
      <c r="BF13" s="47">
        <f>IFERROR(BD13*(1+BF14),"na")</f>
        <v>237422.44734271883</v>
      </c>
      <c r="BG13" s="16">
        <f>BD13+BF13</f>
        <v>463539.06385959394</v>
      </c>
      <c r="BH13" s="62">
        <f>BA13+BB13+BD13+BF13</f>
        <v>883982.65919709404</v>
      </c>
      <c r="BI13" s="47">
        <f>IFERROR(BF13*(1+BI14),"na")</f>
        <v>249293.56970985478</v>
      </c>
      <c r="BJ13" s="47">
        <f>IFERROR(BI13*(1+BJ14),"na")</f>
        <v>261758.24819534752</v>
      </c>
      <c r="BK13" s="16">
        <f>BI13+BJ13</f>
        <v>511051.81790520228</v>
      </c>
      <c r="BL13" s="47">
        <f>IFERROR(BJ13*(1+BL14),"na")</f>
        <v>274846.16060511488</v>
      </c>
      <c r="BM13" s="16">
        <f>BI13+BJ13+BL13</f>
        <v>785897.97851031716</v>
      </c>
      <c r="BN13" s="47">
        <f>IFERROR(BL13*(1+BN14),"na")</f>
        <v>288588.46863537066</v>
      </c>
      <c r="BO13" s="16">
        <f>BL13+BN13</f>
        <v>563434.62924048561</v>
      </c>
      <c r="BP13" s="62">
        <f>BI13+BJ13+BL13+BN13</f>
        <v>1074486.4471456879</v>
      </c>
      <c r="BQ13" s="47">
        <f>IFERROR(BN13*(1+BQ14),"na")</f>
        <v>303017.89206713921</v>
      </c>
      <c r="BR13" s="47">
        <f>IFERROR(BQ13*(1+BR14),"na")</f>
        <v>318168.78667049616</v>
      </c>
      <c r="BS13" s="16">
        <f>BQ13+BR13</f>
        <v>621186.67873763538</v>
      </c>
      <c r="BT13" s="47">
        <f>IFERROR(BR13*(1+BT14),"na")</f>
        <v>334077.22600402101</v>
      </c>
      <c r="BU13" s="16">
        <f>BQ13+BR13+BT13</f>
        <v>955263.90474165638</v>
      </c>
      <c r="BV13" s="47">
        <f>IFERROR(BT13*(1+BV14),"na")</f>
        <v>350781.08730422205</v>
      </c>
      <c r="BW13" s="16">
        <f>BT13+BV13</f>
        <v>684858.31330824306</v>
      </c>
      <c r="BX13" s="62">
        <f>BQ13+BR13+BT13+BV13</f>
        <v>1306044.9920458784</v>
      </c>
      <c r="BY13" s="47">
        <f>IFERROR(BV13*(1+BY14),"na")</f>
        <v>368320.14166943316</v>
      </c>
      <c r="BZ13" s="47">
        <f>IFERROR(BY13*(1+BZ14),"na")</f>
        <v>386736.14875290485</v>
      </c>
      <c r="CA13" s="16">
        <f>BY13+BZ13</f>
        <v>755056.29042233806</v>
      </c>
      <c r="CB13" s="47">
        <f>IFERROR(BZ13*(1+CB14),"na")</f>
        <v>406072.95619055012</v>
      </c>
      <c r="CC13" s="16">
        <f>BY13+BZ13+CB13</f>
        <v>1161129.2466128883</v>
      </c>
      <c r="CD13" s="47">
        <f>IFERROR(CB13*(1+CD14),"na")</f>
        <v>426376.60400007764</v>
      </c>
      <c r="CE13" s="16">
        <f>CB13+CD13</f>
        <v>832449.56019062782</v>
      </c>
      <c r="CF13" s="62">
        <f>BY13+BZ13+CB13+CD13</f>
        <v>1587505.8506129659</v>
      </c>
      <c r="CG13" s="47">
        <f>IFERROR(CD13*(1+CG14),"na")</f>
        <v>447695.43420008157</v>
      </c>
      <c r="CH13" s="47">
        <f>IFERROR(CG13*(1+CH14),"na")</f>
        <v>470080.20591008564</v>
      </c>
      <c r="CI13" s="16">
        <f>CG13+CH13</f>
        <v>917775.64011016721</v>
      </c>
      <c r="CJ13" s="47">
        <f>IFERROR(CH13*(1+CJ14),"na")</f>
        <v>493584.21620558994</v>
      </c>
      <c r="CK13" s="16">
        <f>CG13+CH13+CJ13</f>
        <v>1411359.8563157571</v>
      </c>
      <c r="CL13" s="47">
        <f>IFERROR(CJ13*(1+CL14),"na")</f>
        <v>518263.42701586947</v>
      </c>
      <c r="CM13" s="16">
        <f>CJ13+CL13</f>
        <v>1011847.6432214594</v>
      </c>
      <c r="CN13" s="62">
        <f>CG13+CH13+CJ13+CL13</f>
        <v>1929623.2833316266</v>
      </c>
      <c r="CO13" s="47">
        <f>IFERROR(CL13*(1+CO14),"na")</f>
        <v>544176.59836666298</v>
      </c>
      <c r="CP13" s="47">
        <f>IFERROR(CO13*(1+CP14),"na")</f>
        <v>571385.42828499619</v>
      </c>
      <c r="CQ13" s="16">
        <f>CO13+CP13</f>
        <v>1115562.026651659</v>
      </c>
      <c r="CR13" s="47">
        <f>IFERROR(CP13*(1+CR14),"na")</f>
        <v>599954.69969924598</v>
      </c>
      <c r="CS13" s="16">
        <f>CO13+CP13+CR13</f>
        <v>1715516.7263509049</v>
      </c>
      <c r="CT13" s="47">
        <f>IFERROR(CR13*(1+CT14),"na")</f>
        <v>629952.43468420825</v>
      </c>
      <c r="CU13" s="16">
        <f>CR13+CT13</f>
        <v>1229907.1343834542</v>
      </c>
      <c r="CV13" s="62">
        <f>CO13+CP13+CR13+CT13</f>
        <v>2345469.161035113</v>
      </c>
      <c r="CW13" s="47">
        <f>IFERROR(CT13*(1+CW14),"na")</f>
        <v>661450.05641841865</v>
      </c>
      <c r="CX13" s="47">
        <f>IFERROR(CW13*(1+CX14),"na")</f>
        <v>694522.55923933967</v>
      </c>
      <c r="CY13" s="16">
        <f>CW13+CX13</f>
        <v>1355972.6156577584</v>
      </c>
      <c r="CZ13" s="47">
        <f>IFERROR(CX13*(1+CZ14),"na")</f>
        <v>729248.68720130669</v>
      </c>
      <c r="DA13" s="16">
        <f>CW13+CX13+CZ13</f>
        <v>2085221.3028590651</v>
      </c>
      <c r="DB13" s="47">
        <f>IFERROR(CZ13*(1+DB14),"na")</f>
        <v>765711.12156137207</v>
      </c>
      <c r="DC13" s="16">
        <f>CZ13+DB13</f>
        <v>1494959.8087626789</v>
      </c>
      <c r="DD13" s="62">
        <f>CW13+CX13+CZ13+DB13</f>
        <v>2850932.4244204373</v>
      </c>
      <c r="DE13" s="47">
        <f>IFERROR(DB13*(1+DE14),"na")</f>
        <v>803996.67763944075</v>
      </c>
      <c r="DF13" s="47">
        <f>IFERROR(DE13*(1+DF14),"na")</f>
        <v>844196.51152141287</v>
      </c>
      <c r="DG13" s="16">
        <f>DE13+DF13</f>
        <v>1648193.1891608536</v>
      </c>
      <c r="DH13" s="47">
        <f>IFERROR(DF13*(1+DH14),"na")</f>
        <v>886406.33709748357</v>
      </c>
      <c r="DI13" s="16">
        <f>DE13+DF13+DH13</f>
        <v>2534599.5262583373</v>
      </c>
      <c r="DJ13" s="47">
        <f>IFERROR(DH13*(1+DJ14),"na")</f>
        <v>930726.65395235782</v>
      </c>
      <c r="DK13" s="16">
        <f>DH13+DJ13</f>
        <v>1817132.9910498415</v>
      </c>
      <c r="DL13" s="62">
        <f>DE13+DF13+DH13+DJ13</f>
        <v>3465326.1802106951</v>
      </c>
      <c r="DM13" s="47">
        <f>IFERROR(DJ13*(1+DM14),"na")</f>
        <v>977262.98664997576</v>
      </c>
      <c r="DN13" s="47">
        <f>IFERROR(DM13*(1+DN14),"na")</f>
        <v>1026126.1359824745</v>
      </c>
      <c r="DO13" s="16">
        <f>DM13+DN13</f>
        <v>2003389.1226324504</v>
      </c>
      <c r="DP13" s="47">
        <f>IFERROR(DN13*(1+DP14),"na")</f>
        <v>1077432.4427815983</v>
      </c>
      <c r="DQ13" s="16">
        <f>DM13+DN13+DP13</f>
        <v>3080821.5654140487</v>
      </c>
      <c r="DR13" s="47">
        <f>IFERROR(DP13*(1+DR14),"na")</f>
        <v>1131304.0649206783</v>
      </c>
      <c r="DS13" s="16">
        <f>DP13+DR13</f>
        <v>2208736.5077022766</v>
      </c>
      <c r="DT13" s="62">
        <f>DM13+DN13+DP13+DR13</f>
        <v>4212125.6303347275</v>
      </c>
    </row>
    <row r="14" spans="2:133" ht="14.4" x14ac:dyDescent="0.3">
      <c r="B14" s="41" t="s">
        <v>194</v>
      </c>
      <c r="C14" s="41" t="s">
        <v>58</v>
      </c>
      <c r="D14" s="41"/>
      <c r="E14" s="49"/>
      <c r="F14" s="13"/>
      <c r="H14" s="13" t="str">
        <f>IFERROR(H13/F13-1,"na")</f>
        <v>na</v>
      </c>
      <c r="J14" s="13">
        <f>IFERROR(J13/H13-1,"na")</f>
        <v>4.3291503290975308E-2</v>
      </c>
      <c r="L14" s="18"/>
      <c r="M14" s="69">
        <f>IFERROR(M13/J13-1,"na")</f>
        <v>5.993343540404461E-2</v>
      </c>
      <c r="N14" s="13">
        <f>IFERROR(N13/M13-1,"na")</f>
        <v>0.19895561957819896</v>
      </c>
      <c r="P14" s="13">
        <f>IFERROR(P13/N13-1,"na")</f>
        <v>6.0173787377742372E-2</v>
      </c>
      <c r="R14" s="13">
        <f>IFERROR(R13/P13-1,"na")</f>
        <v>4.0456482036573593E-2</v>
      </c>
      <c r="T14" s="50"/>
      <c r="U14" s="69">
        <f>IFERROR(U13/R13-1,"na")</f>
        <v>-1.5290397229480335E-2</v>
      </c>
      <c r="V14" s="13">
        <f>IFERROR(V13/U13-1,"na")</f>
        <v>-3.9479025388925448E-2</v>
      </c>
      <c r="X14" s="13">
        <f>IFERROR(X13/V13-1,"na")</f>
        <v>9.1025955422002758E-2</v>
      </c>
      <c r="Z14" s="13">
        <f>IFERROR(Z13/X13-1,"na")</f>
        <v>-0.10139946431058333</v>
      </c>
      <c r="AB14" s="50"/>
      <c r="AC14" s="69">
        <f>IFERROR(AC13/Z13-1,"na")</f>
        <v>-6.8087977486621098E-2</v>
      </c>
      <c r="AD14" s="13">
        <f>IFERROR(AD13/AC13-1,"na")</f>
        <v>-5.1123600720292539E-2</v>
      </c>
      <c r="AF14" s="13">
        <f>IFERROR(AF13/AD13-1,"na")</f>
        <v>4.5749012606840278E-2</v>
      </c>
      <c r="AH14" s="13">
        <f>IFERROR(AH13/AF13-1,"na")</f>
        <v>3.1935492923491404E-2</v>
      </c>
      <c r="AJ14" s="50"/>
      <c r="AK14" s="69">
        <f>IFERROR(AK13/AH13-1,"na")</f>
        <v>7.0292883236491077E-2</v>
      </c>
      <c r="AL14" s="13">
        <f>IFERROR(AL13/AK13-1,"na")</f>
        <v>2.0599806049724112E-2</v>
      </c>
      <c r="AN14" s="13">
        <f>IFERROR(AN13/AL13-1,"na")</f>
        <v>0.1658911029739738</v>
      </c>
      <c r="AP14" s="13">
        <f>IFERROR(AP13/AN13-1,"na")</f>
        <v>8.127734764945882E-2</v>
      </c>
      <c r="AR14" s="50"/>
      <c r="AS14" s="69">
        <f>IFERROR(AS13/AP13-1,"na")</f>
        <v>-6.4232931184958098E-2</v>
      </c>
      <c r="AT14" s="13">
        <f>IFERROR(AT13/AS13-1,"na")</f>
        <v>3.2002532439554088E-2</v>
      </c>
      <c r="AV14" s="13">
        <f>IFERROR(AV13/AT13-1,"na")</f>
        <v>5.6695505769240651E-2</v>
      </c>
      <c r="AX14" s="44">
        <v>0.05</v>
      </c>
      <c r="AZ14" s="50"/>
      <c r="BA14" s="44">
        <v>0.05</v>
      </c>
      <c r="BB14" s="44">
        <v>0.05</v>
      </c>
      <c r="BD14" s="44">
        <v>0.05</v>
      </c>
      <c r="BF14" s="44">
        <v>0.05</v>
      </c>
      <c r="BH14" s="50"/>
      <c r="BI14" s="44">
        <v>0.05</v>
      </c>
      <c r="BJ14" s="44">
        <v>0.05</v>
      </c>
      <c r="BL14" s="44">
        <v>0.05</v>
      </c>
      <c r="BN14" s="44">
        <v>0.05</v>
      </c>
      <c r="BP14" s="50"/>
      <c r="BQ14" s="44">
        <v>0.05</v>
      </c>
      <c r="BR14" s="44">
        <v>0.05</v>
      </c>
      <c r="BT14" s="44">
        <v>0.05</v>
      </c>
      <c r="BV14" s="44">
        <v>0.05</v>
      </c>
      <c r="BX14" s="50"/>
      <c r="BY14" s="44">
        <v>0.05</v>
      </c>
      <c r="BZ14" s="44">
        <v>0.05</v>
      </c>
      <c r="CB14" s="44">
        <v>0.05</v>
      </c>
      <c r="CD14" s="44">
        <v>0.05</v>
      </c>
      <c r="CF14" s="50"/>
      <c r="CG14" s="44">
        <v>0.05</v>
      </c>
      <c r="CH14" s="44">
        <v>0.05</v>
      </c>
      <c r="CJ14" s="44">
        <v>0.05</v>
      </c>
      <c r="CL14" s="44">
        <v>0.05</v>
      </c>
      <c r="CN14" s="50"/>
      <c r="CO14" s="44">
        <v>0.05</v>
      </c>
      <c r="CP14" s="44">
        <v>0.05</v>
      </c>
      <c r="CR14" s="44">
        <v>0.05</v>
      </c>
      <c r="CT14" s="44">
        <v>0.05</v>
      </c>
      <c r="CV14" s="50"/>
      <c r="CW14" s="44">
        <v>0.05</v>
      </c>
      <c r="CX14" s="44">
        <v>0.05</v>
      </c>
      <c r="CZ14" s="44">
        <v>0.05</v>
      </c>
      <c r="DB14" s="44">
        <v>0.05</v>
      </c>
      <c r="DD14" s="50"/>
      <c r="DE14" s="44">
        <v>0.05</v>
      </c>
      <c r="DF14" s="44">
        <v>0.05</v>
      </c>
      <c r="DH14" s="44">
        <v>0.05</v>
      </c>
      <c r="DJ14" s="44">
        <v>0.05</v>
      </c>
      <c r="DL14" s="50"/>
      <c r="DM14" s="44">
        <v>0.05</v>
      </c>
      <c r="DN14" s="44">
        <v>0.05</v>
      </c>
      <c r="DP14" s="44">
        <v>0.05</v>
      </c>
      <c r="DR14" s="44">
        <v>0.05</v>
      </c>
      <c r="DT14" s="50"/>
    </row>
    <row r="15" spans="2:133" ht="14.4" x14ac:dyDescent="0.3">
      <c r="B15" s="41" t="s">
        <v>195</v>
      </c>
      <c r="C15" s="41" t="s">
        <v>58</v>
      </c>
      <c r="D15" s="41"/>
      <c r="E15" s="49"/>
      <c r="L15" s="15"/>
      <c r="M15" s="49"/>
      <c r="O15" s="13">
        <f>IFERROR(O13/K13-1,"na")</f>
        <v>0.19006421925735695</v>
      </c>
      <c r="S15" s="13">
        <f>IFERROR(S13/O13-1,"na")</f>
        <v>0.1794812523015521</v>
      </c>
      <c r="T15" s="50"/>
      <c r="U15" s="49"/>
      <c r="W15" s="13">
        <f>IFERROR(W13/S13-1,"na")</f>
        <v>-1.5589472453588438E-2</v>
      </c>
      <c r="Y15" s="13">
        <f>IFERROR(Y13/Q13-1,"na")</f>
        <v>0.12907285473431696</v>
      </c>
      <c r="AA15" s="13">
        <f>IFERROR(AA13/W13-1,"na")</f>
        <v>1.4855106962379239E-2</v>
      </c>
      <c r="AB15" s="50"/>
      <c r="AC15" s="49"/>
      <c r="AE15" s="13">
        <f>IFERROR(AE13/AA13-1,"na")</f>
        <v>-0.14040815825216002</v>
      </c>
      <c r="AG15" s="13">
        <f>IFERROR(AG13/Y13-1,"na")</f>
        <v>-0.14206120528794186</v>
      </c>
      <c r="AI15" s="13">
        <f>IFERROR(AI13/AE13-1,"na")</f>
        <v>3.4576782986303511E-2</v>
      </c>
      <c r="AJ15" s="50"/>
      <c r="AK15" s="49"/>
      <c r="AM15" s="13">
        <f>IFERROR(AM13/AI13-1,"na")</f>
        <v>9.831161955621015E-2</v>
      </c>
      <c r="AO15" s="13">
        <f>IFERROR(AO13/AG13-1,"na")</f>
        <v>0.19631891675667656</v>
      </c>
      <c r="AQ15" s="13">
        <f>IFERROR(AQ13/AM13-1,"na")</f>
        <v>0.22564054737446582</v>
      </c>
      <c r="AR15" s="50"/>
      <c r="AS15" s="49"/>
      <c r="AU15" s="13">
        <f>IFERROR(AU13/AQ13-1,"na")</f>
        <v>-1.2131471775974734E-2</v>
      </c>
      <c r="AW15" s="13">
        <f>IFERROR(AW13/AO13-1,"na")</f>
        <v>0.17097898054754257</v>
      </c>
      <c r="AY15" s="13">
        <f>IFERROR(AY13/AU13-1,"na")</f>
        <v>0.10017111797461409</v>
      </c>
      <c r="AZ15" s="50"/>
      <c r="BA15" s="49"/>
      <c r="BC15" s="13">
        <f>IFERROR(BC13/AY13-1,"na")</f>
        <v>0.10250000000000004</v>
      </c>
      <c r="BE15" s="13">
        <f>IFERROR(BE13/AW13-1,"na")</f>
        <v>0.21383536791439162</v>
      </c>
      <c r="BG15" s="13">
        <f>IFERROR(BG13/BC13-1,"na")</f>
        <v>0.10250000000000026</v>
      </c>
      <c r="BH15" s="50"/>
      <c r="BI15" s="49"/>
      <c r="BK15" s="13">
        <f>IFERROR(BK13/BG13-1,"na")</f>
        <v>0.10249999999999981</v>
      </c>
      <c r="BM15" s="13">
        <f>IFERROR(BM13/BE13-1,"na")</f>
        <v>0.21550625000000001</v>
      </c>
      <c r="BO15" s="13">
        <f>IFERROR(BO13/BK13-1,"na")</f>
        <v>0.10250000000000026</v>
      </c>
      <c r="BP15" s="50"/>
      <c r="BQ15" s="49"/>
      <c r="BS15" s="13">
        <f>IFERROR(BS13/BO13-1,"na")</f>
        <v>0.10250000000000004</v>
      </c>
      <c r="BU15" s="13">
        <f>IFERROR(BU13/BM13-1,"na")</f>
        <v>0.21550625000000023</v>
      </c>
      <c r="BW15" s="13">
        <f>IFERROR(BW13/BS13-1,"na")</f>
        <v>0.10250000000000004</v>
      </c>
      <c r="BX15" s="50"/>
      <c r="BY15" s="49"/>
      <c r="CA15" s="13">
        <f>IFERROR(CA13/BW13-1,"na")</f>
        <v>0.10250000000000004</v>
      </c>
      <c r="CC15" s="13">
        <f>IFERROR(CC13/BU13-1,"na")</f>
        <v>0.21550625000000023</v>
      </c>
      <c r="CE15" s="13">
        <f>IFERROR(CE13/CA13-1,"na")</f>
        <v>0.10250000000000004</v>
      </c>
      <c r="CF15" s="50"/>
      <c r="CG15" s="49"/>
      <c r="CI15" s="13">
        <f>IFERROR(CI13/CE13-1,"na")</f>
        <v>0.10250000000000004</v>
      </c>
      <c r="CK15" s="13">
        <f>IFERROR(CK13/CC13-1,"na")</f>
        <v>0.21550625000000001</v>
      </c>
      <c r="CM15" s="13">
        <f>IFERROR(CM13/CI13-1,"na")</f>
        <v>0.10250000000000004</v>
      </c>
      <c r="CN15" s="50"/>
      <c r="CO15" s="49"/>
      <c r="CQ15" s="13">
        <f>IFERROR(CQ13/CM13-1,"na")</f>
        <v>0.10250000000000004</v>
      </c>
      <c r="CS15" s="13">
        <f>IFERROR(CS13/CK13-1,"na")</f>
        <v>0.21550625000000001</v>
      </c>
      <c r="CU15" s="13">
        <f>IFERROR(CU13/CQ13-1,"na")</f>
        <v>0.10250000000000004</v>
      </c>
      <c r="CV15" s="50"/>
      <c r="CW15" s="49"/>
      <c r="CY15" s="13">
        <f>IFERROR(CY13/CU13-1,"na")</f>
        <v>0.10250000000000004</v>
      </c>
      <c r="DA15" s="13">
        <f>IFERROR(DA13/CS13-1,"na")</f>
        <v>0.21550625000000023</v>
      </c>
      <c r="DC15" s="13">
        <f>IFERROR(DC13/CY13-1,"na")</f>
        <v>0.10250000000000026</v>
      </c>
      <c r="DD15" s="50"/>
      <c r="DE15" s="49"/>
      <c r="DG15" s="13">
        <f>IFERROR(DG13/DC13-1,"na")</f>
        <v>0.10250000000000004</v>
      </c>
      <c r="DI15" s="13">
        <f>IFERROR(DI13/DA13-1,"na")</f>
        <v>0.21550625000000045</v>
      </c>
      <c r="DK15" s="13">
        <f>IFERROR(DK13/DG13-1,"na")</f>
        <v>0.10250000000000026</v>
      </c>
      <c r="DL15" s="50"/>
      <c r="DM15" s="49"/>
      <c r="DO15" s="13">
        <f>IFERROR(DO13/DK13-1,"na")</f>
        <v>0.10250000000000004</v>
      </c>
      <c r="DQ15" s="13">
        <f>IFERROR(DQ13/DI13-1,"na")</f>
        <v>0.21550625000000023</v>
      </c>
      <c r="DS15" s="13">
        <f>IFERROR(DS13/DO13-1,"na")</f>
        <v>0.10250000000000004</v>
      </c>
      <c r="DT15" s="50"/>
    </row>
    <row r="16" spans="2:133" s="13" customFormat="1" ht="14.4" x14ac:dyDescent="0.3">
      <c r="B16" s="41" t="s">
        <v>196</v>
      </c>
      <c r="C16" s="41" t="s">
        <v>58</v>
      </c>
      <c r="D16" s="41"/>
      <c r="E16" s="69"/>
      <c r="L16" s="12"/>
      <c r="M16" s="69"/>
      <c r="T16" s="13">
        <f>IFERROR(T13/L13-1,"na")</f>
        <v>0.46165910226953488</v>
      </c>
      <c r="U16" s="69"/>
      <c r="AB16" s="13">
        <f>IFERROR(AB13/T13-1,"na")</f>
        <v>7.3391061828638859E-2</v>
      </c>
      <c r="AC16" s="69"/>
      <c r="AJ16" s="13">
        <f>IFERROR(AJ13/AB13-1,"na")</f>
        <v>-0.11910003962720861</v>
      </c>
      <c r="AK16" s="69"/>
      <c r="AR16" s="13">
        <f>IFERROR(AR13/AJ13-1,"na")</f>
        <v>0.24299461410025391</v>
      </c>
      <c r="AS16" s="69"/>
      <c r="AZ16" s="13">
        <f>IFERROR(AZ13/AR13-1,"na")</f>
        <v>0.14251504246920765</v>
      </c>
      <c r="BA16" s="69"/>
      <c r="BH16" s="13">
        <f>IFERROR(BH13/AZ13-1,"na")</f>
        <v>0.21428368655694885</v>
      </c>
      <c r="BI16" s="69"/>
      <c r="BP16" s="13">
        <f>IFERROR(BP13/BH13-1,"na")</f>
        <v>0.21550625000000001</v>
      </c>
      <c r="BQ16" s="69"/>
      <c r="BX16" s="13">
        <f>IFERROR(BX13/BP13-1,"na")</f>
        <v>0.21550625000000023</v>
      </c>
      <c r="BY16" s="69"/>
      <c r="CF16" s="13">
        <f>IFERROR(CF13/BX13-1,"na")</f>
        <v>0.21550625000000023</v>
      </c>
      <c r="CG16" s="69"/>
      <c r="CN16" s="13">
        <f>IFERROR(CN13/CF13-1,"na")</f>
        <v>0.21550625000000023</v>
      </c>
      <c r="CO16" s="69"/>
      <c r="CV16" s="13">
        <f>IFERROR(CV13/CN13-1,"na")</f>
        <v>0.21550625000000001</v>
      </c>
      <c r="CW16" s="69"/>
      <c r="DD16" s="13">
        <f>IFERROR(DD13/CV13-1,"na")</f>
        <v>0.21550625000000045</v>
      </c>
      <c r="DE16" s="69"/>
      <c r="DL16" s="13">
        <f>IFERROR(DL13/DD13-1,"na")</f>
        <v>0.21550625000000023</v>
      </c>
      <c r="DM16" s="69"/>
      <c r="DT16" s="13">
        <f>IFERROR(DT13/DL13-1,"na")</f>
        <v>0.21550625000000045</v>
      </c>
    </row>
    <row r="17" spans="2:124" x14ac:dyDescent="0.25">
      <c r="B17" s="10" t="s">
        <v>23</v>
      </c>
      <c r="C17" s="10" t="s">
        <v>57</v>
      </c>
      <c r="E17" s="66"/>
      <c r="F17" s="15"/>
      <c r="G17" s="15"/>
      <c r="H17" s="15">
        <f t="shared" ref="H17:AX17" si="0">H19+H21+H23</f>
        <v>91183.3</v>
      </c>
      <c r="I17" s="15"/>
      <c r="J17" s="15">
        <f t="shared" si="0"/>
        <v>94821.5</v>
      </c>
      <c r="K17" s="15">
        <f t="shared" si="0"/>
        <v>186004.80000000002</v>
      </c>
      <c r="L17" s="15">
        <v>324897.5</v>
      </c>
      <c r="M17" s="66">
        <f t="shared" ref="M17" si="1">M19+M21+M23</f>
        <v>101914.2</v>
      </c>
      <c r="N17" s="66">
        <f t="shared" si="0"/>
        <v>121624.4</v>
      </c>
      <c r="O17" s="15">
        <f t="shared" si="0"/>
        <v>223538.59999999998</v>
      </c>
      <c r="P17" s="15">
        <f t="shared" si="0"/>
        <v>129767.2</v>
      </c>
      <c r="Q17" s="15">
        <f t="shared" si="0"/>
        <v>353305.79999999993</v>
      </c>
      <c r="R17" s="15">
        <f t="shared" si="0"/>
        <v>134608</v>
      </c>
      <c r="S17" s="15">
        <f t="shared" si="0"/>
        <v>264375.2</v>
      </c>
      <c r="T17" s="58">
        <f t="shared" si="0"/>
        <v>487913.79999999993</v>
      </c>
      <c r="U17" s="66">
        <f t="shared" si="0"/>
        <v>132367.1</v>
      </c>
      <c r="V17" s="66">
        <f t="shared" si="0"/>
        <v>128022.49999999999</v>
      </c>
      <c r="W17" s="15">
        <f t="shared" si="0"/>
        <v>260389.59999999998</v>
      </c>
      <c r="X17" s="15">
        <f t="shared" si="0"/>
        <v>137160.20000000001</v>
      </c>
      <c r="Y17" s="15">
        <f t="shared" si="0"/>
        <v>397549.80000000005</v>
      </c>
      <c r="Z17" s="15">
        <f t="shared" si="0"/>
        <v>124331.7</v>
      </c>
      <c r="AA17" s="15">
        <f t="shared" si="0"/>
        <v>261491.9</v>
      </c>
      <c r="AB17" s="58">
        <f t="shared" si="0"/>
        <v>521881.5</v>
      </c>
      <c r="AC17" s="66">
        <f t="shared" si="0"/>
        <v>117501.6</v>
      </c>
      <c r="AD17" s="66">
        <f t="shared" si="0"/>
        <v>110445.90000000001</v>
      </c>
      <c r="AE17" s="15">
        <f t="shared" si="0"/>
        <v>227947.50000000003</v>
      </c>
      <c r="AF17" s="15">
        <f t="shared" si="0"/>
        <v>113081.4</v>
      </c>
      <c r="AG17" s="15">
        <f t="shared" si="0"/>
        <v>341028.9</v>
      </c>
      <c r="AH17" s="15">
        <f t="shared" si="0"/>
        <v>114530.20000000001</v>
      </c>
      <c r="AI17" s="15">
        <f t="shared" si="0"/>
        <v>227611.6</v>
      </c>
      <c r="AJ17" s="58">
        <f t="shared" si="0"/>
        <v>455559.1</v>
      </c>
      <c r="AK17" s="66">
        <f t="shared" si="0"/>
        <v>123554.20000000001</v>
      </c>
      <c r="AL17" s="66">
        <f t="shared" si="0"/>
        <v>126888.9</v>
      </c>
      <c r="AM17" s="15">
        <f t="shared" si="0"/>
        <v>250443.1</v>
      </c>
      <c r="AN17" s="15">
        <f t="shared" si="0"/>
        <v>146187.79999999999</v>
      </c>
      <c r="AO17" s="15">
        <f t="shared" si="0"/>
        <v>396630.89999999997</v>
      </c>
      <c r="AP17" s="15">
        <f t="shared" si="0"/>
        <v>164743.20000000001</v>
      </c>
      <c r="AQ17" s="15">
        <f t="shared" si="0"/>
        <v>310930.99999999994</v>
      </c>
      <c r="AR17" s="58">
        <f t="shared" si="0"/>
        <v>561374.1</v>
      </c>
      <c r="AS17" s="66">
        <f t="shared" si="0"/>
        <v>154551.20000000001</v>
      </c>
      <c r="AT17" s="66">
        <f t="shared" si="0"/>
        <v>155550.70000000001</v>
      </c>
      <c r="AU17" s="15">
        <f t="shared" si="0"/>
        <v>310101.90000000002</v>
      </c>
      <c r="AV17" s="15">
        <f t="shared" si="0"/>
        <v>166684.9</v>
      </c>
      <c r="AW17" s="15">
        <f t="shared" si="0"/>
        <v>476786.8</v>
      </c>
      <c r="AX17" s="48">
        <f t="shared" si="0"/>
        <v>125400.59847000003</v>
      </c>
      <c r="AY17" s="15">
        <f>AY19+AY21+AY23</f>
        <v>292085.49847000005</v>
      </c>
      <c r="AZ17" s="58">
        <f t="shared" ref="AZ17" si="2">AZ19+AZ21+AZ23</f>
        <v>602187.39847000001</v>
      </c>
      <c r="BA17" s="48">
        <f>BA19+BA21+BA23</f>
        <v>143566.10572500003</v>
      </c>
      <c r="BB17" s="48">
        <f>BB19+BB21+BB23</f>
        <v>150744.41101125005</v>
      </c>
      <c r="BC17" s="15">
        <f t="shared" ref="BC17:BF17" si="3">BC19+BC21+BC23</f>
        <v>294310.51673625014</v>
      </c>
      <c r="BD17" s="48">
        <f t="shared" si="3"/>
        <v>158281.63156181257</v>
      </c>
      <c r="BE17" s="15">
        <f t="shared" si="3"/>
        <v>452592.14829806268</v>
      </c>
      <c r="BF17" s="48">
        <f t="shared" si="3"/>
        <v>166195.71313990321</v>
      </c>
      <c r="BG17" s="15">
        <f>BG19+BG21+BG23</f>
        <v>324477.34470171575</v>
      </c>
      <c r="BH17" s="58">
        <f t="shared" ref="BH17" si="4">BH19+BH21+BH23</f>
        <v>618787.86143796577</v>
      </c>
      <c r="BI17" s="48">
        <f>BI19+BI21+BI23</f>
        <v>174505.49879689835</v>
      </c>
      <c r="BJ17" s="48">
        <f>BJ19+BJ21+BJ23</f>
        <v>183230.77373674326</v>
      </c>
      <c r="BK17" s="15">
        <f t="shared" ref="BK17:BN17" si="5">BK19+BK21+BK23</f>
        <v>357736.27253364155</v>
      </c>
      <c r="BL17" s="48">
        <f t="shared" si="5"/>
        <v>192392.31242358044</v>
      </c>
      <c r="BM17" s="15">
        <f t="shared" si="5"/>
        <v>550128.58495722199</v>
      </c>
      <c r="BN17" s="48">
        <f t="shared" si="5"/>
        <v>202011.92804475949</v>
      </c>
      <c r="BO17" s="15">
        <f>BO19+BO21+BO23</f>
        <v>394404.24046833988</v>
      </c>
      <c r="BP17" s="58">
        <f t="shared" ref="BP17" si="6">BP19+BP21+BP23</f>
        <v>752140.51300198142</v>
      </c>
      <c r="BQ17" s="48">
        <f>BQ19+BQ21+BQ23</f>
        <v>212112.52444699747</v>
      </c>
      <c r="BR17" s="48">
        <f>BR19+BR21+BR23</f>
        <v>222718.15066934735</v>
      </c>
      <c r="BS17" s="15">
        <f t="shared" ref="BS17:BV17" si="7">BS19+BS21+BS23</f>
        <v>434830.67511634482</v>
      </c>
      <c r="BT17" s="48">
        <f t="shared" si="7"/>
        <v>233854.05820281472</v>
      </c>
      <c r="BU17" s="15">
        <f t="shared" si="7"/>
        <v>668684.73331915948</v>
      </c>
      <c r="BV17" s="48">
        <f t="shared" si="7"/>
        <v>245546.76111295546</v>
      </c>
      <c r="BW17" s="15">
        <f>BW19+BW21+BW23</f>
        <v>479400.81931577012</v>
      </c>
      <c r="BX17" s="58">
        <f t="shared" ref="BX17" si="8">BX19+BX21+BX23</f>
        <v>914231.494432115</v>
      </c>
      <c r="BY17" s="48">
        <f>BY19+BY21+BY23</f>
        <v>257824.09916860322</v>
      </c>
      <c r="BZ17" s="48">
        <f>BZ19+BZ21+BZ23</f>
        <v>270715.30412703345</v>
      </c>
      <c r="CA17" s="15">
        <f t="shared" ref="CA17:CD17" si="9">CA19+CA21+CA23</f>
        <v>528539.40329563664</v>
      </c>
      <c r="CB17" s="48">
        <f t="shared" si="9"/>
        <v>284251.06933338515</v>
      </c>
      <c r="CC17" s="15">
        <f t="shared" si="9"/>
        <v>812790.47262902174</v>
      </c>
      <c r="CD17" s="48">
        <f t="shared" si="9"/>
        <v>298463.62280005432</v>
      </c>
      <c r="CE17" s="15">
        <f>CE19+CE21+CE23</f>
        <v>582714.69213343947</v>
      </c>
      <c r="CF17" s="58">
        <f t="shared" ref="CF17" si="10">CF19+CF21+CF23</f>
        <v>1111254.0954290761</v>
      </c>
      <c r="CG17" s="48">
        <f>CG19+CG21+CG23</f>
        <v>313386.80394005711</v>
      </c>
      <c r="CH17" s="48">
        <f>CH19+CH21+CH23</f>
        <v>329056.14413705998</v>
      </c>
      <c r="CI17" s="15">
        <f t="shared" ref="CI17:CL17" si="11">CI19+CI21+CI23</f>
        <v>642442.94807711709</v>
      </c>
      <c r="CJ17" s="48">
        <f t="shared" si="11"/>
        <v>345508.95134391298</v>
      </c>
      <c r="CK17" s="15">
        <f t="shared" si="11"/>
        <v>987951.89942103007</v>
      </c>
      <c r="CL17" s="48">
        <f t="shared" si="11"/>
        <v>362784.39891110861</v>
      </c>
      <c r="CM17" s="15">
        <f>CM19+CM21+CM23</f>
        <v>708293.35025502159</v>
      </c>
      <c r="CN17" s="58">
        <f t="shared" ref="CN17" si="12">CN19+CN21+CN23</f>
        <v>1350736.2983321387</v>
      </c>
      <c r="CO17" s="48">
        <f>CO19+CO21+CO23</f>
        <v>380923.61885666411</v>
      </c>
      <c r="CP17" s="48">
        <f>CP19+CP21+CP23</f>
        <v>399969.79979949736</v>
      </c>
      <c r="CQ17" s="15">
        <f t="shared" ref="CQ17:CT17" si="13">CQ19+CQ21+CQ23</f>
        <v>780893.4186561614</v>
      </c>
      <c r="CR17" s="48">
        <f t="shared" si="13"/>
        <v>419968.28978947224</v>
      </c>
      <c r="CS17" s="15">
        <f t="shared" si="13"/>
        <v>1200861.7084456338</v>
      </c>
      <c r="CT17" s="48">
        <f t="shared" si="13"/>
        <v>440966.70427894581</v>
      </c>
      <c r="CU17" s="15">
        <f>CU19+CU21+CU23</f>
        <v>860934.99406841805</v>
      </c>
      <c r="CV17" s="58">
        <f t="shared" ref="CV17" si="14">CV19+CV21+CV23</f>
        <v>1641828.4127245797</v>
      </c>
      <c r="CW17" s="48">
        <f>CW19+CW21+CW23</f>
        <v>463015.03949289309</v>
      </c>
      <c r="CX17" s="48">
        <f>CX19+CX21+CX23</f>
        <v>486165.79146753781</v>
      </c>
      <c r="CY17" s="15">
        <f t="shared" ref="CY17:DB17" si="15">CY19+CY21+CY23</f>
        <v>949180.8309604309</v>
      </c>
      <c r="CZ17" s="48">
        <f t="shared" si="15"/>
        <v>510474.08104091469</v>
      </c>
      <c r="DA17" s="15">
        <f t="shared" si="15"/>
        <v>1459654.9120013458</v>
      </c>
      <c r="DB17" s="48">
        <f t="shared" si="15"/>
        <v>535997.78509296046</v>
      </c>
      <c r="DC17" s="15">
        <f>DC19+DC21+DC23</f>
        <v>1046471.8661338752</v>
      </c>
      <c r="DD17" s="58">
        <f t="shared" ref="DD17" si="16">DD19+DD21+DD23</f>
        <v>1995652.6970943063</v>
      </c>
      <c r="DE17" s="48">
        <f>DE19+DE21+DE23</f>
        <v>562797.67434760858</v>
      </c>
      <c r="DF17" s="48">
        <f>DF19+DF21+DF23</f>
        <v>590937.55806498916</v>
      </c>
      <c r="DG17" s="15">
        <f t="shared" ref="DG17:DJ17" si="17">DG19+DG21+DG23</f>
        <v>1153735.2324125976</v>
      </c>
      <c r="DH17" s="48">
        <f t="shared" si="17"/>
        <v>620484.43596823851</v>
      </c>
      <c r="DI17" s="15">
        <f t="shared" si="17"/>
        <v>1774219.6683808363</v>
      </c>
      <c r="DJ17" s="48">
        <f t="shared" si="17"/>
        <v>651508.65776665055</v>
      </c>
      <c r="DK17" s="15">
        <f>DK19+DK21+DK23</f>
        <v>1271993.0937348888</v>
      </c>
      <c r="DL17" s="58">
        <f t="shared" ref="DL17" si="18">DL19+DL21+DL23</f>
        <v>2425728.3261474865</v>
      </c>
      <c r="DM17" s="48">
        <f>DM19+DM21+DM23</f>
        <v>684084.09065498307</v>
      </c>
      <c r="DN17" s="48">
        <f>DN19+DN21+DN23</f>
        <v>718288.2951877322</v>
      </c>
      <c r="DO17" s="15">
        <f t="shared" ref="DO17:DR17" si="19">DO19+DO21+DO23</f>
        <v>1402372.3858427154</v>
      </c>
      <c r="DP17" s="48">
        <f t="shared" si="19"/>
        <v>754202.70994711888</v>
      </c>
      <c r="DQ17" s="15">
        <f t="shared" si="19"/>
        <v>2156575.0957898344</v>
      </c>
      <c r="DR17" s="48">
        <f t="shared" si="19"/>
        <v>791912.84544447483</v>
      </c>
      <c r="DS17" s="15">
        <f>DS19+DS21+DS23</f>
        <v>1546115.5553915938</v>
      </c>
      <c r="DT17" s="58">
        <f t="shared" ref="DT17" si="20">DT19+DT21+DT23</f>
        <v>2948487.9412343092</v>
      </c>
    </row>
    <row r="18" spans="2:124" ht="14.4" x14ac:dyDescent="0.3">
      <c r="B18" s="41" t="s">
        <v>24</v>
      </c>
      <c r="C18" s="12" t="s">
        <v>58</v>
      </c>
      <c r="D18" s="12"/>
      <c r="E18" s="67"/>
      <c r="F18" s="12"/>
      <c r="G18" s="12"/>
      <c r="H18" s="12">
        <f>IFERROR(H17/H13,"na")</f>
        <v>0.89137679395551495</v>
      </c>
      <c r="I18" s="12"/>
      <c r="J18" s="12">
        <f t="shared" ref="J18:AO18" si="21">IFERROR(J17/J13,"na")</f>
        <v>0.8884790027304228</v>
      </c>
      <c r="K18" s="12">
        <f t="shared" si="21"/>
        <v>0.88989720038867426</v>
      </c>
      <c r="L18" s="67">
        <f t="shared" si="21"/>
        <v>0.87596069281501798</v>
      </c>
      <c r="M18" s="67">
        <f t="shared" si="21"/>
        <v>0.90094121536743821</v>
      </c>
      <c r="N18" s="12">
        <f t="shared" si="21"/>
        <v>0.89676646353377498</v>
      </c>
      <c r="O18" s="12">
        <f t="shared" si="21"/>
        <v>0.8986649792639213</v>
      </c>
      <c r="P18" s="12">
        <f t="shared" si="21"/>
        <v>0.90249856384391869</v>
      </c>
      <c r="Q18" s="12">
        <f t="shared" si="21"/>
        <v>0.90006924279765332</v>
      </c>
      <c r="R18" s="12">
        <f t="shared" si="21"/>
        <v>0.89976384273918353</v>
      </c>
      <c r="S18" s="12">
        <f t="shared" si="21"/>
        <v>0.90110409239841938</v>
      </c>
      <c r="T18" s="63">
        <f t="shared" si="21"/>
        <v>0.8999849668579164</v>
      </c>
      <c r="U18" s="67">
        <f t="shared" si="21"/>
        <v>0.8985237197266831</v>
      </c>
      <c r="V18" s="12">
        <f t="shared" si="21"/>
        <v>0.90475073197724665</v>
      </c>
      <c r="W18" s="12">
        <f t="shared" si="21"/>
        <v>0.90157452915605574</v>
      </c>
      <c r="X18" s="12">
        <f t="shared" si="21"/>
        <v>0.88845547203176578</v>
      </c>
      <c r="Y18" s="12">
        <f t="shared" si="21"/>
        <v>0.89700471799222481</v>
      </c>
      <c r="Z18" s="12">
        <f t="shared" si="21"/>
        <v>0.89623676531647911</v>
      </c>
      <c r="AA18" s="12">
        <f t="shared" si="21"/>
        <v>0.8921383290533248</v>
      </c>
      <c r="AB18" s="63">
        <f>IFERROR(AB17/AB13,"na")</f>
        <v>0.89682164353590177</v>
      </c>
      <c r="AC18" s="67">
        <f t="shared" si="21"/>
        <v>0.90888670243377212</v>
      </c>
      <c r="AD18" s="12">
        <f t="shared" si="21"/>
        <v>0.90033870948019723</v>
      </c>
      <c r="AE18" s="12">
        <f t="shared" si="21"/>
        <v>0.90472482291290868</v>
      </c>
      <c r="AF18" s="12">
        <f t="shared" si="21"/>
        <v>0.88149537431129144</v>
      </c>
      <c r="AG18" s="12">
        <f t="shared" si="21"/>
        <v>0.8968876952439262</v>
      </c>
      <c r="AH18" s="12">
        <f t="shared" si="21"/>
        <v>0.86515979706965696</v>
      </c>
      <c r="AI18" s="12">
        <f t="shared" si="21"/>
        <v>0.87319921431421299</v>
      </c>
      <c r="AJ18" s="63">
        <f t="shared" si="21"/>
        <v>0.88869413633550076</v>
      </c>
      <c r="AK18" s="67">
        <f t="shared" si="21"/>
        <v>0.87202951883675017</v>
      </c>
      <c r="AL18" s="12">
        <f t="shared" si="21"/>
        <v>0.8774892897523936</v>
      </c>
      <c r="AM18" s="12">
        <f t="shared" si="21"/>
        <v>0.8747872351944862</v>
      </c>
      <c r="AN18" s="12">
        <f t="shared" si="21"/>
        <v>0.86710428837241849</v>
      </c>
      <c r="AO18" s="12">
        <f t="shared" si="21"/>
        <v>0.87193971026421269</v>
      </c>
      <c r="AP18" s="12">
        <f t="shared" ref="AP18:BU18" si="22">IFERROR(AP17/AP13,"na")</f>
        <v>0.90371313891316274</v>
      </c>
      <c r="AQ18" s="12">
        <f t="shared" si="22"/>
        <v>0.88612353194314997</v>
      </c>
      <c r="AR18" s="63">
        <f t="shared" si="22"/>
        <v>0.88103003346153885</v>
      </c>
      <c r="AS18" s="67">
        <f t="shared" si="22"/>
        <v>0.90599900930026711</v>
      </c>
      <c r="AT18" s="12">
        <f t="shared" si="22"/>
        <v>0.88358136552043021</v>
      </c>
      <c r="AU18" s="12">
        <f t="shared" si="22"/>
        <v>0.89461365678087612</v>
      </c>
      <c r="AV18" s="12">
        <f t="shared" si="22"/>
        <v>0.89602675314887581</v>
      </c>
      <c r="AW18" s="12">
        <f t="shared" si="22"/>
        <v>0.89510716895934705</v>
      </c>
      <c r="AX18" s="46">
        <f t="shared" si="22"/>
        <v>0.64200000000000002</v>
      </c>
      <c r="AY18" s="12">
        <f t="shared" si="22"/>
        <v>0.76591548934091513</v>
      </c>
      <c r="AZ18" s="63">
        <f t="shared" si="22"/>
        <v>0.82719533760588704</v>
      </c>
      <c r="BA18" s="46">
        <f t="shared" si="22"/>
        <v>0.7</v>
      </c>
      <c r="BB18" s="46">
        <f t="shared" si="22"/>
        <v>0.7</v>
      </c>
      <c r="BC18" s="12">
        <f t="shared" si="22"/>
        <v>0.70000000000000018</v>
      </c>
      <c r="BD18" s="46">
        <f t="shared" si="22"/>
        <v>0.70000000000000007</v>
      </c>
      <c r="BE18" s="12">
        <f t="shared" si="22"/>
        <v>0.70000000000000007</v>
      </c>
      <c r="BF18" s="46">
        <f t="shared" si="22"/>
        <v>0.70000000000000007</v>
      </c>
      <c r="BG18" s="12">
        <f t="shared" si="22"/>
        <v>0.7</v>
      </c>
      <c r="BH18" s="63">
        <f t="shared" si="22"/>
        <v>0.7</v>
      </c>
      <c r="BI18" s="46">
        <f t="shared" si="22"/>
        <v>0.7</v>
      </c>
      <c r="BJ18" s="46">
        <f t="shared" si="22"/>
        <v>0.7</v>
      </c>
      <c r="BK18" s="12">
        <f t="shared" si="22"/>
        <v>0.7</v>
      </c>
      <c r="BL18" s="46">
        <f t="shared" si="22"/>
        <v>0.70000000000000007</v>
      </c>
      <c r="BM18" s="12">
        <f t="shared" si="22"/>
        <v>0.7</v>
      </c>
      <c r="BN18" s="46">
        <f t="shared" si="22"/>
        <v>0.70000000000000007</v>
      </c>
      <c r="BO18" s="12">
        <f t="shared" si="22"/>
        <v>0.7</v>
      </c>
      <c r="BP18" s="63">
        <f t="shared" si="22"/>
        <v>0.7</v>
      </c>
      <c r="BQ18" s="46">
        <f t="shared" si="22"/>
        <v>0.70000000000000007</v>
      </c>
      <c r="BR18" s="46">
        <f t="shared" si="22"/>
        <v>0.70000000000000007</v>
      </c>
      <c r="BS18" s="12">
        <f t="shared" si="22"/>
        <v>0.70000000000000007</v>
      </c>
      <c r="BT18" s="46">
        <f t="shared" si="22"/>
        <v>0.70000000000000007</v>
      </c>
      <c r="BU18" s="12">
        <f t="shared" si="22"/>
        <v>0.70000000000000007</v>
      </c>
      <c r="BV18" s="46">
        <f t="shared" ref="BV18:DA18" si="23">IFERROR(BV17/BV13,"na")</f>
        <v>0.70000000000000007</v>
      </c>
      <c r="BW18" s="12">
        <f t="shared" si="23"/>
        <v>0.7</v>
      </c>
      <c r="BX18" s="63">
        <f t="shared" si="23"/>
        <v>0.70000000000000007</v>
      </c>
      <c r="BY18" s="46">
        <f t="shared" si="23"/>
        <v>0.70000000000000007</v>
      </c>
      <c r="BZ18" s="46">
        <f t="shared" si="23"/>
        <v>0.70000000000000018</v>
      </c>
      <c r="CA18" s="12">
        <f t="shared" si="23"/>
        <v>0.7</v>
      </c>
      <c r="CB18" s="46">
        <f t="shared" si="23"/>
        <v>0.70000000000000018</v>
      </c>
      <c r="CC18" s="12">
        <f t="shared" si="23"/>
        <v>0.7</v>
      </c>
      <c r="CD18" s="46">
        <f t="shared" si="23"/>
        <v>0.7</v>
      </c>
      <c r="CE18" s="12">
        <f t="shared" si="23"/>
        <v>0.7</v>
      </c>
      <c r="CF18" s="63">
        <f t="shared" si="23"/>
        <v>0.7</v>
      </c>
      <c r="CG18" s="46">
        <f t="shared" si="23"/>
        <v>0.70000000000000007</v>
      </c>
      <c r="CH18" s="46">
        <f t="shared" si="23"/>
        <v>0.70000000000000007</v>
      </c>
      <c r="CI18" s="12">
        <f t="shared" si="23"/>
        <v>0.70000000000000007</v>
      </c>
      <c r="CJ18" s="46">
        <f t="shared" si="23"/>
        <v>0.70000000000000007</v>
      </c>
      <c r="CK18" s="12">
        <f t="shared" si="23"/>
        <v>0.70000000000000007</v>
      </c>
      <c r="CL18" s="46">
        <f t="shared" si="23"/>
        <v>0.7</v>
      </c>
      <c r="CM18" s="12">
        <f t="shared" si="23"/>
        <v>0.70000000000000007</v>
      </c>
      <c r="CN18" s="63">
        <f t="shared" si="23"/>
        <v>0.70000000000000007</v>
      </c>
      <c r="CO18" s="46">
        <f t="shared" si="23"/>
        <v>0.70000000000000007</v>
      </c>
      <c r="CP18" s="46">
        <f t="shared" si="23"/>
        <v>0.70000000000000007</v>
      </c>
      <c r="CQ18" s="12">
        <f t="shared" si="23"/>
        <v>0.70000000000000007</v>
      </c>
      <c r="CR18" s="46">
        <f t="shared" si="23"/>
        <v>0.70000000000000007</v>
      </c>
      <c r="CS18" s="12">
        <f t="shared" si="23"/>
        <v>0.70000000000000018</v>
      </c>
      <c r="CT18" s="46">
        <f t="shared" si="23"/>
        <v>0.70000000000000007</v>
      </c>
      <c r="CU18" s="12">
        <f t="shared" si="23"/>
        <v>0.70000000000000007</v>
      </c>
      <c r="CV18" s="63">
        <f t="shared" si="23"/>
        <v>0.70000000000000029</v>
      </c>
      <c r="CW18" s="46">
        <f t="shared" si="23"/>
        <v>0.70000000000000007</v>
      </c>
      <c r="CX18" s="46">
        <f t="shared" si="23"/>
        <v>0.70000000000000007</v>
      </c>
      <c r="CY18" s="12">
        <f t="shared" si="23"/>
        <v>0.7</v>
      </c>
      <c r="CZ18" s="46">
        <f t="shared" si="23"/>
        <v>0.70000000000000007</v>
      </c>
      <c r="DA18" s="12">
        <f t="shared" si="23"/>
        <v>0.70000000000000007</v>
      </c>
      <c r="DB18" s="46">
        <f t="shared" ref="DB18:DT18" si="24">IFERROR(DB17/DB13,"na")</f>
        <v>0.70000000000000007</v>
      </c>
      <c r="DC18" s="12">
        <f t="shared" si="24"/>
        <v>0.7</v>
      </c>
      <c r="DD18" s="63">
        <f t="shared" si="24"/>
        <v>0.70000000000000007</v>
      </c>
      <c r="DE18" s="46">
        <f t="shared" si="24"/>
        <v>0.70000000000000007</v>
      </c>
      <c r="DF18" s="46">
        <f t="shared" si="24"/>
        <v>0.70000000000000018</v>
      </c>
      <c r="DG18" s="12">
        <f t="shared" si="24"/>
        <v>0.70000000000000007</v>
      </c>
      <c r="DH18" s="46">
        <f t="shared" si="24"/>
        <v>0.70000000000000007</v>
      </c>
      <c r="DI18" s="12">
        <f t="shared" si="24"/>
        <v>0.70000000000000007</v>
      </c>
      <c r="DJ18" s="46">
        <f t="shared" si="24"/>
        <v>0.70000000000000007</v>
      </c>
      <c r="DK18" s="12">
        <f t="shared" si="24"/>
        <v>0.69999999999999984</v>
      </c>
      <c r="DL18" s="63">
        <f t="shared" si="24"/>
        <v>0.7</v>
      </c>
      <c r="DM18" s="46">
        <f t="shared" si="24"/>
        <v>0.70000000000000007</v>
      </c>
      <c r="DN18" s="46">
        <f t="shared" si="24"/>
        <v>0.70000000000000007</v>
      </c>
      <c r="DO18" s="12">
        <f t="shared" si="24"/>
        <v>0.70000000000000007</v>
      </c>
      <c r="DP18" s="46">
        <f t="shared" si="24"/>
        <v>0.70000000000000007</v>
      </c>
      <c r="DQ18" s="12">
        <f t="shared" si="24"/>
        <v>0.70000000000000007</v>
      </c>
      <c r="DR18" s="46">
        <f t="shared" si="24"/>
        <v>0.70000000000000007</v>
      </c>
      <c r="DS18" s="12">
        <f t="shared" si="24"/>
        <v>0.70000000000000007</v>
      </c>
      <c r="DT18" s="63">
        <f t="shared" si="24"/>
        <v>0.7</v>
      </c>
    </row>
    <row r="19" spans="2:124" x14ac:dyDescent="0.25">
      <c r="B19" s="39" t="s">
        <v>212</v>
      </c>
      <c r="C19" s="10" t="s">
        <v>57</v>
      </c>
      <c r="E19" s="66"/>
      <c r="F19" s="15"/>
      <c r="G19" s="15"/>
      <c r="H19" s="19">
        <v>89503.8</v>
      </c>
      <c r="I19" s="19"/>
      <c r="J19" s="19">
        <v>97518.9</v>
      </c>
      <c r="K19" s="19">
        <f>H19+J19</f>
        <v>187022.7</v>
      </c>
      <c r="L19" s="19">
        <v>322760.5</v>
      </c>
      <c r="M19" s="171">
        <v>99230.7</v>
      </c>
      <c r="N19" s="19">
        <v>120419.6</v>
      </c>
      <c r="O19" s="19">
        <f>M19+N19</f>
        <v>219650.3</v>
      </c>
      <c r="P19" s="19">
        <v>125823.9</v>
      </c>
      <c r="Q19" s="19">
        <f>M19+N19+P19</f>
        <v>345474.19999999995</v>
      </c>
      <c r="R19" s="19">
        <v>136662</v>
      </c>
      <c r="S19" s="19">
        <f>P19+R19</f>
        <v>262485.90000000002</v>
      </c>
      <c r="T19" s="172">
        <f>M19+N19+P19+R19</f>
        <v>482136.19999999995</v>
      </c>
      <c r="U19" s="171">
        <v>117805</v>
      </c>
      <c r="V19" s="19">
        <v>122221.9</v>
      </c>
      <c r="W19" s="19">
        <f>U19+V19</f>
        <v>240026.9</v>
      </c>
      <c r="X19" s="19">
        <v>123465.8</v>
      </c>
      <c r="Y19" s="19">
        <f>U19+V19+X19</f>
        <v>363492.7</v>
      </c>
      <c r="Z19" s="19">
        <v>118638</v>
      </c>
      <c r="AA19" s="19">
        <f>X19+Z19</f>
        <v>242103.8</v>
      </c>
      <c r="AB19" s="172">
        <f>U19+V19+X19+Z19</f>
        <v>482130.7</v>
      </c>
      <c r="AC19" s="171">
        <v>109643.8</v>
      </c>
      <c r="AD19" s="19">
        <v>109252.6</v>
      </c>
      <c r="AE19" s="19">
        <f>AC19+AD19</f>
        <v>218896.40000000002</v>
      </c>
      <c r="AF19" s="19">
        <v>106690.7</v>
      </c>
      <c r="AG19" s="19">
        <f>AC19+AD19+AF19</f>
        <v>325587.10000000003</v>
      </c>
      <c r="AH19" s="19">
        <v>110133.3</v>
      </c>
      <c r="AI19" s="19">
        <f>AF19+AH19</f>
        <v>216824</v>
      </c>
      <c r="AJ19" s="172">
        <f>AC19+AD19+AF19+AH19</f>
        <v>435720.4</v>
      </c>
      <c r="AK19" s="171">
        <v>115635.6</v>
      </c>
      <c r="AL19" s="19">
        <v>123644.2</v>
      </c>
      <c r="AM19" s="19">
        <f>AK19+AL19</f>
        <v>239279.8</v>
      </c>
      <c r="AN19" s="19">
        <v>140765.79999999999</v>
      </c>
      <c r="AO19" s="19">
        <f>AK19+AL19+AN19</f>
        <v>380045.6</v>
      </c>
      <c r="AP19" s="19">
        <v>156098.4</v>
      </c>
      <c r="AQ19" s="19">
        <f>AN19+AP19</f>
        <v>296864.19999999995</v>
      </c>
      <c r="AR19" s="172">
        <f>AK19+AL19+AN19+AP19</f>
        <v>536144</v>
      </c>
      <c r="AS19" s="171">
        <v>149513.4</v>
      </c>
      <c r="AT19" s="19">
        <v>152399</v>
      </c>
      <c r="AU19" s="19">
        <f>AS19+AT19</f>
        <v>301912.40000000002</v>
      </c>
      <c r="AV19" s="19">
        <v>155875.5</v>
      </c>
      <c r="AW19" s="19">
        <f>AS19+AT19+AV19</f>
        <v>457787.9</v>
      </c>
      <c r="AX19" s="48">
        <f>IFERROR(AX13*AX20,"na")</f>
        <v>107430.41925000002</v>
      </c>
      <c r="AY19" s="15">
        <f>AV19+AX19</f>
        <v>263305.91925000004</v>
      </c>
      <c r="AZ19" s="58">
        <f>AS19+AT19+AV19+AX19</f>
        <v>565218.31925000006</v>
      </c>
      <c r="BA19" s="48">
        <f>IFERROR(BA13*BA20,"na")</f>
        <v>112801.94021250003</v>
      </c>
      <c r="BB19" s="48">
        <f>IFERROR(BB13*BB20,"na")</f>
        <v>118442.03722312505</v>
      </c>
      <c r="BC19" s="15">
        <f>BA19+BB19</f>
        <v>231243.9774356251</v>
      </c>
      <c r="BD19" s="48">
        <f>IFERROR(BD13*BD20,"na")</f>
        <v>124364.1390842813</v>
      </c>
      <c r="BE19" s="15">
        <f>BA19+BB19+BD19</f>
        <v>355608.11651990638</v>
      </c>
      <c r="BF19" s="48">
        <f>IFERROR(BF13*BF20,"na")</f>
        <v>130582.34603849537</v>
      </c>
      <c r="BG19" s="15">
        <f>BD19+BF19</f>
        <v>254946.48512277665</v>
      </c>
      <c r="BH19" s="58">
        <f>BA19+BB19+BD19+BF19</f>
        <v>486190.46255840175</v>
      </c>
      <c r="BI19" s="48">
        <f>IFERROR(BI13*BI20,"na")</f>
        <v>137111.46334042013</v>
      </c>
      <c r="BJ19" s="48">
        <f>IFERROR(BJ13*BJ20,"na")</f>
        <v>143967.03650744114</v>
      </c>
      <c r="BK19" s="15">
        <f>BI19+BJ19</f>
        <v>281078.49984786124</v>
      </c>
      <c r="BL19" s="48">
        <f>IFERROR(BL13*BL20,"na")</f>
        <v>151165.38833281319</v>
      </c>
      <c r="BM19" s="15">
        <f>BI19+BJ19+BL19</f>
        <v>432243.8881806744</v>
      </c>
      <c r="BN19" s="48">
        <f>IFERROR(BN13*BN20,"na")</f>
        <v>158723.65774945388</v>
      </c>
      <c r="BO19" s="15">
        <f>BL19+BN19</f>
        <v>309889.04608226707</v>
      </c>
      <c r="BP19" s="58">
        <f>BI19+BJ19+BL19+BN19</f>
        <v>590967.54593012831</v>
      </c>
      <c r="BQ19" s="48">
        <f>IFERROR(BQ13*BQ20,"na")</f>
        <v>166659.84063692659</v>
      </c>
      <c r="BR19" s="48">
        <f>IFERROR(BR13*BR20,"na")</f>
        <v>174992.8326687729</v>
      </c>
      <c r="BS19" s="15">
        <f>BQ19+BR19</f>
        <v>341652.67330569949</v>
      </c>
      <c r="BT19" s="48">
        <f>IFERROR(BT13*BT20,"na")</f>
        <v>183742.47430221157</v>
      </c>
      <c r="BU19" s="15">
        <f>BQ19+BR19+BT19</f>
        <v>525395.14760791103</v>
      </c>
      <c r="BV19" s="48">
        <f>IFERROR(BV13*BV20,"na")</f>
        <v>192929.59801732213</v>
      </c>
      <c r="BW19" s="15">
        <f>BT19+BV19</f>
        <v>376672.07231953368</v>
      </c>
      <c r="BX19" s="58">
        <f>BQ19+BR19+BT19+BV19</f>
        <v>718324.74562523316</v>
      </c>
      <c r="BY19" s="48">
        <f>IFERROR(BY13*BY20,"na")</f>
        <v>202576.07791818824</v>
      </c>
      <c r="BZ19" s="48">
        <f>IFERROR(BZ13*BZ20,"na")</f>
        <v>212704.88181409769</v>
      </c>
      <c r="CA19" s="15">
        <f>BY19+BZ19</f>
        <v>415280.95973228593</v>
      </c>
      <c r="CB19" s="48">
        <f>IFERROR(CB13*CB20,"na")</f>
        <v>223340.12590480258</v>
      </c>
      <c r="CC19" s="15">
        <f>BY19+BZ19+CB19</f>
        <v>638621.08563708852</v>
      </c>
      <c r="CD19" s="48">
        <f>IFERROR(CD13*CD20,"na")</f>
        <v>234507.13220004272</v>
      </c>
      <c r="CE19" s="15">
        <f>CB19+CD19</f>
        <v>457847.2581048453</v>
      </c>
      <c r="CF19" s="58">
        <f>BY19+BZ19+CB19+CD19</f>
        <v>873128.21783713123</v>
      </c>
      <c r="CG19" s="48">
        <f>IFERROR(CG13*CG20,"na")</f>
        <v>246232.48881004489</v>
      </c>
      <c r="CH19" s="48">
        <f>IFERROR(CH13*CH20,"na")</f>
        <v>258544.11325054712</v>
      </c>
      <c r="CI19" s="15">
        <f>CG19+CH19</f>
        <v>504776.60206059203</v>
      </c>
      <c r="CJ19" s="48">
        <f>IFERROR(CJ13*CJ20,"na")</f>
        <v>271471.3189130745</v>
      </c>
      <c r="CK19" s="15">
        <f>CG19+CH19+CJ19</f>
        <v>776247.92097366648</v>
      </c>
      <c r="CL19" s="48">
        <f>IFERROR(CL13*CL20,"na")</f>
        <v>285044.88485872821</v>
      </c>
      <c r="CM19" s="15">
        <f>CJ19+CL19</f>
        <v>556516.20377180271</v>
      </c>
      <c r="CN19" s="58">
        <f>CG19+CH19+CJ19+CL19</f>
        <v>1061292.8058323946</v>
      </c>
      <c r="CO19" s="48">
        <f>IFERROR(CO13*CO20,"na")</f>
        <v>299297.12910166464</v>
      </c>
      <c r="CP19" s="48">
        <f>IFERROR(CP13*CP20,"na")</f>
        <v>314261.98555674794</v>
      </c>
      <c r="CQ19" s="15">
        <f>CO19+CP19</f>
        <v>613559.11465841252</v>
      </c>
      <c r="CR19" s="48">
        <f>IFERROR(CR13*CR20,"na")</f>
        <v>329975.08483458532</v>
      </c>
      <c r="CS19" s="15">
        <f>CO19+CP19+CR19</f>
        <v>943534.19949299784</v>
      </c>
      <c r="CT19" s="48">
        <f>IFERROR(CT13*CT20,"na")</f>
        <v>346473.83907631459</v>
      </c>
      <c r="CU19" s="15">
        <f>CR19+CT19</f>
        <v>676448.9239108999</v>
      </c>
      <c r="CV19" s="58">
        <f>CO19+CP19+CR19+CT19</f>
        <v>1290008.0385693125</v>
      </c>
      <c r="CW19" s="48">
        <f>IFERROR(CW13*CW20,"na")</f>
        <v>363797.53103013028</v>
      </c>
      <c r="CX19" s="48">
        <f>IFERROR(CX13*CX20,"na")</f>
        <v>381987.40758163686</v>
      </c>
      <c r="CY19" s="15">
        <f>CW19+CX19</f>
        <v>745784.93861176714</v>
      </c>
      <c r="CZ19" s="48">
        <f>IFERROR(CZ13*CZ20,"na")</f>
        <v>401086.77796071873</v>
      </c>
      <c r="DA19" s="15">
        <f>CW19+CX19+CZ19</f>
        <v>1146871.7165724859</v>
      </c>
      <c r="DB19" s="48">
        <f>IFERROR(DB13*DB20,"na")</f>
        <v>421141.11685875466</v>
      </c>
      <c r="DC19" s="15">
        <f>CZ19+DB19</f>
        <v>822227.89481947338</v>
      </c>
      <c r="DD19" s="58">
        <f>CW19+CX19+CZ19+DB19</f>
        <v>1568012.8334312406</v>
      </c>
      <c r="DE19" s="48">
        <f>IFERROR(DE13*DE20,"na")</f>
        <v>442198.17270169244</v>
      </c>
      <c r="DF19" s="48">
        <f>IFERROR(DF13*DF20,"na")</f>
        <v>464308.08133677713</v>
      </c>
      <c r="DG19" s="15">
        <f>DE19+DF19</f>
        <v>906506.25403846963</v>
      </c>
      <c r="DH19" s="48">
        <f>IFERROR(DH13*DH20,"na")</f>
        <v>487523.48540361598</v>
      </c>
      <c r="DI19" s="15">
        <f>DE19+DF19+DH19</f>
        <v>1394029.7394420856</v>
      </c>
      <c r="DJ19" s="48">
        <f>IFERROR(DJ13*DJ20,"na")</f>
        <v>511899.65967379685</v>
      </c>
      <c r="DK19" s="15">
        <f>DH19+DJ19</f>
        <v>999423.14507741283</v>
      </c>
      <c r="DL19" s="58">
        <f>DE19+DF19+DH19+DJ19</f>
        <v>1905929.3991158823</v>
      </c>
      <c r="DM19" s="48">
        <f>IFERROR(DM13*DM20,"na")</f>
        <v>537494.64265748672</v>
      </c>
      <c r="DN19" s="48">
        <f>IFERROR(DN13*DN20,"na")</f>
        <v>564369.37479036103</v>
      </c>
      <c r="DO19" s="15">
        <f>DM19+DN19</f>
        <v>1101864.0174478479</v>
      </c>
      <c r="DP19" s="48">
        <f>IFERROR(DP13*DP20,"na")</f>
        <v>592587.84352987912</v>
      </c>
      <c r="DQ19" s="15">
        <f>DM19+DN19+DP19</f>
        <v>1694451.860977727</v>
      </c>
      <c r="DR19" s="48">
        <f>IFERROR(DR13*DR20,"na")</f>
        <v>622217.23570637312</v>
      </c>
      <c r="DS19" s="15">
        <f>DP19+DR19</f>
        <v>1214805.0792362522</v>
      </c>
      <c r="DT19" s="58">
        <f>DM19+DN19+DP19+DR19</f>
        <v>2316669.0966841001</v>
      </c>
    </row>
    <row r="20" spans="2:124" ht="14.4" x14ac:dyDescent="0.3">
      <c r="B20" s="41" t="s">
        <v>24</v>
      </c>
      <c r="C20" s="12" t="s">
        <v>58</v>
      </c>
      <c r="D20" s="12"/>
      <c r="E20" s="51"/>
      <c r="F20" s="46"/>
      <c r="G20" s="46"/>
      <c r="H20" s="46">
        <f>IFERROR(H19/H13,"na")</f>
        <v>0.87495857564746637</v>
      </c>
      <c r="I20" s="46"/>
      <c r="J20" s="46">
        <f t="shared" ref="J20:AW20" si="25">IFERROR(J19/J13,"na")</f>
        <v>0.91375368475891883</v>
      </c>
      <c r="K20" s="46">
        <f t="shared" si="25"/>
        <v>0.89476710890864586</v>
      </c>
      <c r="L20" s="51">
        <f t="shared" si="25"/>
        <v>0.87019909723319389</v>
      </c>
      <c r="M20" s="51">
        <f t="shared" si="25"/>
        <v>0.87721855697990714</v>
      </c>
      <c r="N20" s="46">
        <f t="shared" si="25"/>
        <v>0.88788317831086339</v>
      </c>
      <c r="O20" s="46">
        <f t="shared" si="25"/>
        <v>0.88303332084398001</v>
      </c>
      <c r="P20" s="46">
        <f t="shared" si="25"/>
        <v>0.87507389422936488</v>
      </c>
      <c r="Q20" s="46">
        <f t="shared" si="25"/>
        <v>0.88011773823165385</v>
      </c>
      <c r="R20" s="46">
        <f t="shared" si="25"/>
        <v>0.91349344969409174</v>
      </c>
      <c r="S20" s="46">
        <f t="shared" si="25"/>
        <v>0.89466454753275748</v>
      </c>
      <c r="T20" s="52">
        <f t="shared" si="25"/>
        <v>0.88932785253871027</v>
      </c>
      <c r="U20" s="51">
        <f t="shared" si="25"/>
        <v>0.79967444177897606</v>
      </c>
      <c r="V20" s="46">
        <f t="shared" si="25"/>
        <v>0.86375717931340079</v>
      </c>
      <c r="W20" s="46">
        <f t="shared" si="25"/>
        <v>0.83107059326596644</v>
      </c>
      <c r="X20" s="46">
        <f t="shared" si="25"/>
        <v>0.79974996842217771</v>
      </c>
      <c r="Y20" s="46">
        <f t="shared" si="25"/>
        <v>0.82016056065361453</v>
      </c>
      <c r="Z20" s="46">
        <f t="shared" si="25"/>
        <v>0.85519410869164059</v>
      </c>
      <c r="AA20" s="46">
        <f t="shared" si="25"/>
        <v>0.82599147273571505</v>
      </c>
      <c r="AB20" s="52">
        <f t="shared" si="25"/>
        <v>0.82851230935205555</v>
      </c>
      <c r="AC20" s="51">
        <f t="shared" si="25"/>
        <v>0.84810582855304117</v>
      </c>
      <c r="AD20" s="46">
        <f t="shared" si="25"/>
        <v>0.89061110363857954</v>
      </c>
      <c r="AE20" s="46">
        <f t="shared" si="25"/>
        <v>0.868800959546708</v>
      </c>
      <c r="AF20" s="46">
        <f t="shared" si="25"/>
        <v>0.83167840628108336</v>
      </c>
      <c r="AG20" s="46">
        <f t="shared" si="25"/>
        <v>0.8562765904008538</v>
      </c>
      <c r="AH20" s="46">
        <f t="shared" si="25"/>
        <v>0.8319456656725619</v>
      </c>
      <c r="AI20" s="46">
        <f t="shared" si="25"/>
        <v>0.83181413620599698</v>
      </c>
      <c r="AJ20" s="52">
        <f t="shared" si="25"/>
        <v>0.84999326006605713</v>
      </c>
      <c r="AK20" s="51">
        <f t="shared" si="25"/>
        <v>0.81614106706529532</v>
      </c>
      <c r="AL20" s="46">
        <f t="shared" si="25"/>
        <v>0.85505084558226052</v>
      </c>
      <c r="AM20" s="46">
        <f t="shared" si="25"/>
        <v>0.83579429690771923</v>
      </c>
      <c r="AN20" s="46">
        <f t="shared" si="25"/>
        <v>0.83494401609555779</v>
      </c>
      <c r="AO20" s="46">
        <f t="shared" si="25"/>
        <v>0.83547915795564309</v>
      </c>
      <c r="AP20" s="46">
        <f t="shared" si="25"/>
        <v>0.85629133732574347</v>
      </c>
      <c r="AQ20" s="46">
        <f t="shared" si="25"/>
        <v>0.84603450093904331</v>
      </c>
      <c r="AR20" s="52">
        <f t="shared" si="25"/>
        <v>0.84143348661828776</v>
      </c>
      <c r="AS20" s="51">
        <f t="shared" si="25"/>
        <v>0.87646677785170568</v>
      </c>
      <c r="AT20" s="46">
        <f t="shared" si="25"/>
        <v>0.86567862776540405</v>
      </c>
      <c r="AU20" s="46">
        <f t="shared" si="25"/>
        <v>0.87098775012823393</v>
      </c>
      <c r="AV20" s="46">
        <f t="shared" si="25"/>
        <v>0.83792004051031377</v>
      </c>
      <c r="AW20" s="46">
        <f t="shared" si="25"/>
        <v>0.85943912699102565</v>
      </c>
      <c r="AX20" s="43">
        <v>0.55000000000000004</v>
      </c>
      <c r="AY20" s="46">
        <f>IFERROR(AY19/AY13,"na")</f>
        <v>0.69044880024893363</v>
      </c>
      <c r="AZ20" s="52">
        <f>IFERROR(AZ19/AZ13,"na")</f>
        <v>0.77641272401406491</v>
      </c>
      <c r="BA20" s="43">
        <v>0.55000000000000004</v>
      </c>
      <c r="BB20" s="43">
        <v>0.55000000000000004</v>
      </c>
      <c r="BC20" s="46">
        <f>IFERROR(BC19/BC13,"na")</f>
        <v>0.55000000000000016</v>
      </c>
      <c r="BD20" s="43">
        <v>0.55000000000000004</v>
      </c>
      <c r="BE20" s="46">
        <f>IFERROR(BE19/BE13,"na")</f>
        <v>0.55000000000000004</v>
      </c>
      <c r="BF20" s="43">
        <v>0.55000000000000004</v>
      </c>
      <c r="BG20" s="46">
        <f>IFERROR(BG19/BG13,"na")</f>
        <v>0.54999999999999993</v>
      </c>
      <c r="BH20" s="52">
        <f>IFERROR(BH19/BH13,"na")</f>
        <v>0.55000000000000004</v>
      </c>
      <c r="BI20" s="43">
        <v>0.55000000000000004</v>
      </c>
      <c r="BJ20" s="43">
        <v>0.55000000000000004</v>
      </c>
      <c r="BK20" s="46">
        <f>IFERROR(BK19/BK13,"na")</f>
        <v>0.54999999999999993</v>
      </c>
      <c r="BL20" s="43">
        <v>0.55000000000000004</v>
      </c>
      <c r="BM20" s="46">
        <f>IFERROR(BM19/BM13,"na")</f>
        <v>0.54999999999999993</v>
      </c>
      <c r="BN20" s="43">
        <v>0.55000000000000004</v>
      </c>
      <c r="BO20" s="46">
        <f>IFERROR(BO19/BO13,"na")</f>
        <v>0.54999999999999993</v>
      </c>
      <c r="BP20" s="52">
        <f>IFERROR(BP19/BP13,"na")</f>
        <v>0.54999999999999993</v>
      </c>
      <c r="BQ20" s="43">
        <v>0.55000000000000004</v>
      </c>
      <c r="BR20" s="43">
        <v>0.55000000000000004</v>
      </c>
      <c r="BS20" s="46">
        <f>IFERROR(BS19/BS13,"na")</f>
        <v>0.55000000000000004</v>
      </c>
      <c r="BT20" s="43">
        <v>0.55000000000000004</v>
      </c>
      <c r="BU20" s="46">
        <f>IFERROR(BU19/BU13,"na")</f>
        <v>0.55000000000000004</v>
      </c>
      <c r="BV20" s="43">
        <v>0.55000000000000004</v>
      </c>
      <c r="BW20" s="46">
        <f>IFERROR(BW19/BW13,"na")</f>
        <v>0.55000000000000004</v>
      </c>
      <c r="BX20" s="52">
        <f>IFERROR(BX19/BX13,"na")</f>
        <v>0.55000000000000004</v>
      </c>
      <c r="BY20" s="43">
        <v>0.55000000000000004</v>
      </c>
      <c r="BZ20" s="43">
        <v>0.55000000000000004</v>
      </c>
      <c r="CA20" s="46">
        <f>IFERROR(CA19/CA13,"na")</f>
        <v>0.55000000000000004</v>
      </c>
      <c r="CB20" s="43">
        <v>0.55000000000000004</v>
      </c>
      <c r="CC20" s="46">
        <f>IFERROR(CC19/CC13,"na")</f>
        <v>0.54999999999999993</v>
      </c>
      <c r="CD20" s="43">
        <v>0.55000000000000004</v>
      </c>
      <c r="CE20" s="46">
        <f>IFERROR(CE19/CE13,"na")</f>
        <v>0.55000000000000004</v>
      </c>
      <c r="CF20" s="52">
        <f>IFERROR(CF19/CF13,"na")</f>
        <v>0.55000000000000004</v>
      </c>
      <c r="CG20" s="43">
        <v>0.55000000000000004</v>
      </c>
      <c r="CH20" s="43">
        <v>0.55000000000000004</v>
      </c>
      <c r="CI20" s="46">
        <f>IFERROR(CI19/CI13,"na")</f>
        <v>0.55000000000000004</v>
      </c>
      <c r="CJ20" s="43">
        <v>0.55000000000000004</v>
      </c>
      <c r="CK20" s="46">
        <f>IFERROR(CK19/CK13,"na")</f>
        <v>0.55000000000000004</v>
      </c>
      <c r="CL20" s="43">
        <v>0.55000000000000004</v>
      </c>
      <c r="CM20" s="46">
        <f>IFERROR(CM19/CM13,"na")</f>
        <v>0.55000000000000004</v>
      </c>
      <c r="CN20" s="52">
        <f>IFERROR(CN19/CN13,"na")</f>
        <v>0.55000000000000004</v>
      </c>
      <c r="CO20" s="43">
        <v>0.55000000000000004</v>
      </c>
      <c r="CP20" s="43">
        <v>0.55000000000000004</v>
      </c>
      <c r="CQ20" s="46">
        <f>IFERROR(CQ19/CQ13,"na")</f>
        <v>0.55000000000000004</v>
      </c>
      <c r="CR20" s="43">
        <v>0.55000000000000004</v>
      </c>
      <c r="CS20" s="46">
        <f>IFERROR(CS19/CS13,"na")</f>
        <v>0.55000000000000004</v>
      </c>
      <c r="CT20" s="43">
        <v>0.55000000000000004</v>
      </c>
      <c r="CU20" s="46">
        <f>IFERROR(CU19/CU13,"na")</f>
        <v>0.55000000000000004</v>
      </c>
      <c r="CV20" s="52">
        <f>IFERROR(CV19/CV13,"na")</f>
        <v>0.55000000000000016</v>
      </c>
      <c r="CW20" s="43">
        <v>0.55000000000000004</v>
      </c>
      <c r="CX20" s="43">
        <v>0.55000000000000004</v>
      </c>
      <c r="CY20" s="46">
        <f>IFERROR(CY19/CY13,"na")</f>
        <v>0.55000000000000004</v>
      </c>
      <c r="CZ20" s="43">
        <v>0.55000000000000004</v>
      </c>
      <c r="DA20" s="46">
        <f>IFERROR(DA19/DA13,"na")</f>
        <v>0.55000000000000004</v>
      </c>
      <c r="DB20" s="43">
        <v>0.55000000000000004</v>
      </c>
      <c r="DC20" s="46">
        <f>IFERROR(DC19/DC13,"na")</f>
        <v>0.55000000000000004</v>
      </c>
      <c r="DD20" s="52">
        <f>IFERROR(DD19/DD13,"na")</f>
        <v>0.55000000000000004</v>
      </c>
      <c r="DE20" s="43">
        <v>0.55000000000000004</v>
      </c>
      <c r="DF20" s="43">
        <v>0.55000000000000004</v>
      </c>
      <c r="DG20" s="46">
        <f>IFERROR(DG19/DG13,"na")</f>
        <v>0.55000000000000004</v>
      </c>
      <c r="DH20" s="43">
        <v>0.55000000000000004</v>
      </c>
      <c r="DI20" s="46">
        <f>IFERROR(DI19/DI13,"na")</f>
        <v>0.55000000000000004</v>
      </c>
      <c r="DJ20" s="43">
        <v>0.55000000000000004</v>
      </c>
      <c r="DK20" s="46">
        <f>IFERROR(DK19/DK13,"na")</f>
        <v>0.55000000000000004</v>
      </c>
      <c r="DL20" s="52">
        <f>IFERROR(DL19/DL13,"na")</f>
        <v>0.55000000000000004</v>
      </c>
      <c r="DM20" s="43">
        <v>0.55000000000000004</v>
      </c>
      <c r="DN20" s="43">
        <v>0.55000000000000004</v>
      </c>
      <c r="DO20" s="46">
        <f>IFERROR(DO19/DO13,"na")</f>
        <v>0.55000000000000004</v>
      </c>
      <c r="DP20" s="43">
        <v>0.55000000000000004</v>
      </c>
      <c r="DQ20" s="46">
        <f>IFERROR(DQ19/DQ13,"na")</f>
        <v>0.55000000000000004</v>
      </c>
      <c r="DR20" s="43">
        <v>0.55000000000000004</v>
      </c>
      <c r="DS20" s="46">
        <f>IFERROR(DS19/DS13,"na")</f>
        <v>0.55000000000000004</v>
      </c>
      <c r="DT20" s="52">
        <f>IFERROR(DT19/DT13,"na")</f>
        <v>0.55000000000000004</v>
      </c>
    </row>
    <row r="21" spans="2:124" x14ac:dyDescent="0.25">
      <c r="B21" s="32" t="s">
        <v>26</v>
      </c>
      <c r="C21" s="10" t="s">
        <v>57</v>
      </c>
      <c r="E21" s="66"/>
      <c r="F21" s="15"/>
      <c r="G21" s="15"/>
      <c r="H21" s="19">
        <v>2277.9</v>
      </c>
      <c r="I21" s="19"/>
      <c r="J21" s="19">
        <v>2171.3000000000002</v>
      </c>
      <c r="K21" s="19">
        <f>H21+J21</f>
        <v>4449.2000000000007</v>
      </c>
      <c r="L21" s="19">
        <v>11588</v>
      </c>
      <c r="M21" s="171">
        <v>2894.5</v>
      </c>
      <c r="N21" s="19">
        <v>7736.4</v>
      </c>
      <c r="O21" s="19">
        <f>M21+N21</f>
        <v>10630.9</v>
      </c>
      <c r="P21" s="19">
        <v>6066.1</v>
      </c>
      <c r="Q21" s="19">
        <f>M21+N21+P21</f>
        <v>16697</v>
      </c>
      <c r="R21" s="19">
        <v>6649.1</v>
      </c>
      <c r="S21" s="19">
        <f>P21+R21</f>
        <v>12715.2</v>
      </c>
      <c r="T21" s="172">
        <f>M21+N21+P21+R21</f>
        <v>23346.1</v>
      </c>
      <c r="U21" s="171">
        <v>5570</v>
      </c>
      <c r="V21" s="19">
        <v>4931.8999999999996</v>
      </c>
      <c r="W21" s="19">
        <f>U21+V21</f>
        <v>10501.9</v>
      </c>
      <c r="X21" s="19">
        <v>8518.7999999999993</v>
      </c>
      <c r="Y21" s="19">
        <f>U21+V21+X21</f>
        <v>19020.699999999997</v>
      </c>
      <c r="Z21" s="19">
        <v>8343.4</v>
      </c>
      <c r="AA21" s="19">
        <f>X21+Z21</f>
        <v>16862.199999999997</v>
      </c>
      <c r="AB21" s="172">
        <f>U21+V21+X21+Z21</f>
        <v>27364.1</v>
      </c>
      <c r="AC21" s="171">
        <v>4434.3</v>
      </c>
      <c r="AD21" s="19">
        <v>5903.8</v>
      </c>
      <c r="AE21" s="19">
        <f>AC21+AD21</f>
        <v>10338.1</v>
      </c>
      <c r="AF21" s="19">
        <v>5333.4</v>
      </c>
      <c r="AG21" s="19">
        <f>AC21+AD21+AF21</f>
        <v>15671.5</v>
      </c>
      <c r="AH21" s="19">
        <v>3926.1</v>
      </c>
      <c r="AI21" s="19">
        <f>AF21+AH21</f>
        <v>9259.5</v>
      </c>
      <c r="AJ21" s="172">
        <f>AC21+AD21+AF21+AH21</f>
        <v>19597.599999999999</v>
      </c>
      <c r="AK21" s="171">
        <v>10354.6</v>
      </c>
      <c r="AL21" s="19">
        <v>5893</v>
      </c>
      <c r="AM21" s="19">
        <f>AK21+AL21</f>
        <v>16247.6</v>
      </c>
      <c r="AN21" s="19">
        <v>10116.4</v>
      </c>
      <c r="AO21" s="19">
        <f>AK21+AL21+AN21</f>
        <v>26364</v>
      </c>
      <c r="AP21" s="19">
        <v>7296.1</v>
      </c>
      <c r="AQ21" s="19">
        <f>AN21+AP21</f>
        <v>17412.5</v>
      </c>
      <c r="AR21" s="172">
        <f>AK21+AL21+AN21+AP21</f>
        <v>33660.1</v>
      </c>
      <c r="AS21" s="171">
        <v>8394.6</v>
      </c>
      <c r="AT21" s="19">
        <v>8367</v>
      </c>
      <c r="AU21" s="19">
        <f>AS21+AT21</f>
        <v>16761.599999999999</v>
      </c>
      <c r="AV21" s="19">
        <v>5871.5</v>
      </c>
      <c r="AW21" s="19">
        <f>AS21+AT21+AV21</f>
        <v>22633.1</v>
      </c>
      <c r="AX21" s="48">
        <f>IFERROR(AX13*AX22,"na")</f>
        <v>8203.7774700000027</v>
      </c>
      <c r="AY21" s="15">
        <f>AV21+AX21</f>
        <v>14075.277470000003</v>
      </c>
      <c r="AZ21" s="58">
        <f>AS21+AT21+AV21+AX21</f>
        <v>30836.877469999999</v>
      </c>
      <c r="BA21" s="48">
        <f>IFERROR(BA13*BA22,"na")</f>
        <v>20509.443675000006</v>
      </c>
      <c r="BB21" s="48">
        <f>IFERROR(BB13*BB22,"na")</f>
        <v>21534.91585875001</v>
      </c>
      <c r="BC21" s="15">
        <f>BA21+BB21</f>
        <v>42044.359533750016</v>
      </c>
      <c r="BD21" s="48">
        <f>IFERROR(BD13*BD22,"na")</f>
        <v>22611.661651687507</v>
      </c>
      <c r="BE21" s="15">
        <f>BA21+BB21+BD21</f>
        <v>64656.021185437523</v>
      </c>
      <c r="BF21" s="48">
        <f>IFERROR(BF13*BF22,"na")</f>
        <v>23742.244734271884</v>
      </c>
      <c r="BG21" s="15">
        <f>BD21+BF21</f>
        <v>46353.906385959388</v>
      </c>
      <c r="BH21" s="58">
        <f>BA21+BB21+BD21+BF21</f>
        <v>88398.265919709404</v>
      </c>
      <c r="BI21" s="48">
        <f>IFERROR(BI13*BI22,"na")</f>
        <v>24929.356970985478</v>
      </c>
      <c r="BJ21" s="48">
        <f>IFERROR(BJ13*BJ22,"na")</f>
        <v>26175.824819534755</v>
      </c>
      <c r="BK21" s="15">
        <f>BI21+BJ21</f>
        <v>51105.181790520233</v>
      </c>
      <c r="BL21" s="48">
        <f>IFERROR(BL13*BL22,"na")</f>
        <v>27484.616060511489</v>
      </c>
      <c r="BM21" s="15">
        <f>BI21+BJ21+BL21</f>
        <v>78589.797851031719</v>
      </c>
      <c r="BN21" s="48">
        <f>IFERROR(BN13*BN22,"na")</f>
        <v>28858.846863537066</v>
      </c>
      <c r="BO21" s="15">
        <f>BL21+BN21</f>
        <v>56343.462924048552</v>
      </c>
      <c r="BP21" s="58">
        <f>BI21+BJ21+BL21+BN21</f>
        <v>107448.64471456879</v>
      </c>
      <c r="BQ21" s="48">
        <f>IFERROR(BQ13*BQ22,"na")</f>
        <v>30301.789206713922</v>
      </c>
      <c r="BR21" s="48">
        <f>IFERROR(BR13*BR22,"na")</f>
        <v>31816.878667049619</v>
      </c>
      <c r="BS21" s="15">
        <f>BQ21+BR21</f>
        <v>62118.667873763538</v>
      </c>
      <c r="BT21" s="48">
        <f>IFERROR(BT13*BT22,"na")</f>
        <v>33407.722600402099</v>
      </c>
      <c r="BU21" s="15">
        <f>BQ21+BR21+BT21</f>
        <v>95526.390474165644</v>
      </c>
      <c r="BV21" s="48">
        <f>IFERROR(BV13*BV22,"na")</f>
        <v>35078.108730422209</v>
      </c>
      <c r="BW21" s="15">
        <f>BT21+BV21</f>
        <v>68485.831330824309</v>
      </c>
      <c r="BX21" s="58">
        <f>BQ21+BR21+BT21+BV21</f>
        <v>130604.49920458786</v>
      </c>
      <c r="BY21" s="48">
        <f>IFERROR(BY13*BY22,"na")</f>
        <v>36832.014166943314</v>
      </c>
      <c r="BZ21" s="48">
        <f>IFERROR(BZ13*BZ22,"na")</f>
        <v>38673.614875290485</v>
      </c>
      <c r="CA21" s="15">
        <f>BY21+BZ21</f>
        <v>75505.629042233806</v>
      </c>
      <c r="CB21" s="48">
        <f>IFERROR(CB13*CB22,"na")</f>
        <v>40607.295619055018</v>
      </c>
      <c r="CC21" s="15">
        <f>BY21+BZ21+CB21</f>
        <v>116112.92466128882</v>
      </c>
      <c r="CD21" s="48">
        <f>IFERROR(CD13*CD22,"na")</f>
        <v>42637.660400007764</v>
      </c>
      <c r="CE21" s="15">
        <f>CB21+CD21</f>
        <v>83244.956019062782</v>
      </c>
      <c r="CF21" s="58">
        <f>BY21+BZ21+CB21+CD21</f>
        <v>158750.58506129659</v>
      </c>
      <c r="CG21" s="48">
        <f>IFERROR(CG13*CG22,"na")</f>
        <v>44769.543420008158</v>
      </c>
      <c r="CH21" s="48">
        <f>IFERROR(CH13*CH22,"na")</f>
        <v>47008.020591008564</v>
      </c>
      <c r="CI21" s="15">
        <f>CG21+CH21</f>
        <v>91777.564011016715</v>
      </c>
      <c r="CJ21" s="48">
        <f>IFERROR(CJ13*CJ22,"na")</f>
        <v>49358.421620558998</v>
      </c>
      <c r="CK21" s="15">
        <f>CG21+CH21+CJ21</f>
        <v>141135.98563157572</v>
      </c>
      <c r="CL21" s="48">
        <f>IFERROR(CL13*CL22,"na")</f>
        <v>51826.342701586953</v>
      </c>
      <c r="CM21" s="15">
        <f>CJ21+CL21</f>
        <v>101184.76432214596</v>
      </c>
      <c r="CN21" s="58">
        <f>CG21+CH21+CJ21+CL21</f>
        <v>192962.32833316267</v>
      </c>
      <c r="CO21" s="48">
        <f>IFERROR(CO13*CO22,"na")</f>
        <v>54417.659836666302</v>
      </c>
      <c r="CP21" s="48">
        <f>IFERROR(CP13*CP22,"na")</f>
        <v>57138.542828499623</v>
      </c>
      <c r="CQ21" s="15">
        <f>CO21+CP21</f>
        <v>111556.20266516593</v>
      </c>
      <c r="CR21" s="48">
        <f>IFERROR(CR13*CR22,"na")</f>
        <v>59995.469969924598</v>
      </c>
      <c r="CS21" s="15">
        <f>CO21+CP21+CR21</f>
        <v>171551.67263509054</v>
      </c>
      <c r="CT21" s="48">
        <f>IFERROR(CT13*CT22,"na")</f>
        <v>62995.243468420827</v>
      </c>
      <c r="CU21" s="15">
        <f>CR21+CT21</f>
        <v>122990.71343834542</v>
      </c>
      <c r="CV21" s="58">
        <f>CO21+CP21+CR21+CT21</f>
        <v>234546.91610351135</v>
      </c>
      <c r="CW21" s="48">
        <f>IFERROR(CW13*CW22,"na")</f>
        <v>66145.005641841868</v>
      </c>
      <c r="CX21" s="48">
        <f>IFERROR(CX13*CX22,"na")</f>
        <v>69452.255923933975</v>
      </c>
      <c r="CY21" s="15">
        <f>CW21+CX21</f>
        <v>135597.26156577584</v>
      </c>
      <c r="CZ21" s="48">
        <f>IFERROR(CZ13*CZ22,"na")</f>
        <v>72924.868720130675</v>
      </c>
      <c r="DA21" s="15">
        <f>CW21+CX21+CZ21</f>
        <v>208522.13028590652</v>
      </c>
      <c r="DB21" s="48">
        <f>IFERROR(DB13*DB22,"na")</f>
        <v>76571.112156137213</v>
      </c>
      <c r="DC21" s="15">
        <f>CZ21+DB21</f>
        <v>149495.98087626789</v>
      </c>
      <c r="DD21" s="58">
        <f>CW21+CX21+CZ21+DB21</f>
        <v>285093.24244204373</v>
      </c>
      <c r="DE21" s="48">
        <f>IFERROR(DE13*DE22,"na")</f>
        <v>80399.667763944075</v>
      </c>
      <c r="DF21" s="48">
        <f>IFERROR(DF13*DF22,"na")</f>
        <v>84419.65115214129</v>
      </c>
      <c r="DG21" s="15">
        <f>DE21+DF21</f>
        <v>164819.31891608535</v>
      </c>
      <c r="DH21" s="48">
        <f>IFERROR(DH13*DH22,"na")</f>
        <v>88640.633709748363</v>
      </c>
      <c r="DI21" s="15">
        <f>DE21+DF21+DH21</f>
        <v>253459.95262583371</v>
      </c>
      <c r="DJ21" s="48">
        <f>IFERROR(DJ13*DJ22,"na")</f>
        <v>93072.665395235788</v>
      </c>
      <c r="DK21" s="15">
        <f>DH21+DJ21</f>
        <v>181713.29910498415</v>
      </c>
      <c r="DL21" s="58">
        <f>DE21+DF21+DH21+DJ21</f>
        <v>346532.6180210695</v>
      </c>
      <c r="DM21" s="48">
        <f>IFERROR(DM13*DM22,"na")</f>
        <v>97726.298664997579</v>
      </c>
      <c r="DN21" s="48">
        <f>IFERROR(DN13*DN22,"na")</f>
        <v>102612.61359824747</v>
      </c>
      <c r="DO21" s="15">
        <f>DM21+DN21</f>
        <v>200338.91226324503</v>
      </c>
      <c r="DP21" s="48">
        <f>IFERROR(DP13*DP22,"na")</f>
        <v>107743.24427815984</v>
      </c>
      <c r="DQ21" s="15">
        <f>DM21+DN21+DP21</f>
        <v>308082.1565414049</v>
      </c>
      <c r="DR21" s="48">
        <f>IFERROR(DR13*DR22,"na")</f>
        <v>113130.40649206784</v>
      </c>
      <c r="DS21" s="15">
        <f>DP21+DR21</f>
        <v>220873.65077022766</v>
      </c>
      <c r="DT21" s="58">
        <f>DM21+DN21+DP21+DR21</f>
        <v>421212.56303347275</v>
      </c>
    </row>
    <row r="22" spans="2:124" ht="14.4" x14ac:dyDescent="0.3">
      <c r="B22" s="41" t="s">
        <v>24</v>
      </c>
      <c r="C22" s="12" t="s">
        <v>58</v>
      </c>
      <c r="D22" s="12"/>
      <c r="E22" s="51"/>
      <c r="F22" s="46"/>
      <c r="G22" s="46"/>
      <c r="H22" s="46">
        <f>IFERROR(H21/H13,"na")</f>
        <v>2.2267972303604579E-2</v>
      </c>
      <c r="I22" s="46"/>
      <c r="J22" s="46">
        <f t="shared" ref="J22:AW22" si="26">IFERROR(J21/J13,"na")</f>
        <v>2.0345116441192843E-2</v>
      </c>
      <c r="K22" s="46">
        <f t="shared" si="26"/>
        <v>2.1286174464149793E-2</v>
      </c>
      <c r="L22" s="51">
        <f t="shared" si="26"/>
        <v>3.1242568835834157E-2</v>
      </c>
      <c r="M22" s="51">
        <f t="shared" si="26"/>
        <v>2.5587939147646253E-2</v>
      </c>
      <c r="N22" s="46">
        <f t="shared" si="26"/>
        <v>5.7042370350708381E-2</v>
      </c>
      <c r="O22" s="46">
        <f t="shared" si="26"/>
        <v>4.2738111127370491E-2</v>
      </c>
      <c r="P22" s="46">
        <f t="shared" si="26"/>
        <v>4.2188215035337089E-2</v>
      </c>
      <c r="Q22" s="46">
        <f t="shared" si="26"/>
        <v>4.2536681104562733E-2</v>
      </c>
      <c r="R22" s="46">
        <f t="shared" si="26"/>
        <v>4.444475637968847E-2</v>
      </c>
      <c r="S22" s="46">
        <f t="shared" si="26"/>
        <v>4.3338856124418561E-2</v>
      </c>
      <c r="T22" s="52">
        <f t="shared" si="26"/>
        <v>4.3063219434993645E-2</v>
      </c>
      <c r="U22" s="51">
        <f t="shared" si="26"/>
        <v>3.7809826753608902E-2</v>
      </c>
      <c r="V22" s="46">
        <f t="shared" si="26"/>
        <v>3.4854343064997038E-2</v>
      </c>
      <c r="W22" s="46">
        <f t="shared" si="26"/>
        <v>3.6361842207768599E-2</v>
      </c>
      <c r="X22" s="46">
        <f t="shared" si="26"/>
        <v>5.518054417494437E-2</v>
      </c>
      <c r="Y22" s="46">
        <f t="shared" si="26"/>
        <v>4.2917032380634337E-2</v>
      </c>
      <c r="Z22" s="46">
        <f t="shared" si="26"/>
        <v>6.014284231408009E-2</v>
      </c>
      <c r="AA22" s="46">
        <f t="shared" si="26"/>
        <v>5.7529181332817467E-2</v>
      </c>
      <c r="AB22" s="52">
        <f t="shared" si="26"/>
        <v>4.7023542961152617E-2</v>
      </c>
      <c r="AC22" s="51">
        <f t="shared" si="26"/>
        <v>3.429975680843559E-2</v>
      </c>
      <c r="AD22" s="46">
        <f t="shared" si="26"/>
        <v>4.8126908043025482E-2</v>
      </c>
      <c r="AE22" s="46">
        <f t="shared" si="26"/>
        <v>4.1031973115546079E-2</v>
      </c>
      <c r="AF22" s="46">
        <f t="shared" si="26"/>
        <v>4.1575072729483735E-2</v>
      </c>
      <c r="AG22" s="46">
        <f t="shared" si="26"/>
        <v>4.1215203509189953E-2</v>
      </c>
      <c r="AH22" s="46">
        <f t="shared" si="26"/>
        <v>2.9657713679668591E-2</v>
      </c>
      <c r="AI22" s="46">
        <f t="shared" si="26"/>
        <v>3.5522741920633462E-2</v>
      </c>
      <c r="AJ22" s="52">
        <f t="shared" si="26"/>
        <v>3.8230543976069425E-2</v>
      </c>
      <c r="AK22" s="51">
        <f t="shared" si="26"/>
        <v>7.3081423826523204E-2</v>
      </c>
      <c r="AL22" s="46">
        <f t="shared" si="26"/>
        <v>4.0752535363698918E-2</v>
      </c>
      <c r="AM22" s="46">
        <f t="shared" si="26"/>
        <v>5.6752184757918801E-2</v>
      </c>
      <c r="AN22" s="46">
        <f t="shared" si="26"/>
        <v>6.0004828192850121E-2</v>
      </c>
      <c r="AO22" s="46">
        <f t="shared" si="26"/>
        <v>5.7957709602065054E-2</v>
      </c>
      <c r="AP22" s="46">
        <f t="shared" si="26"/>
        <v>4.0023390542519063E-2</v>
      </c>
      <c r="AQ22" s="46">
        <f t="shared" si="26"/>
        <v>4.962395515390907E-2</v>
      </c>
      <c r="AR22" s="52">
        <f t="shared" si="26"/>
        <v>5.2826731816303506E-2</v>
      </c>
      <c r="AS22" s="51">
        <f t="shared" si="26"/>
        <v>4.921022472469979E-2</v>
      </c>
      <c r="AT22" s="46">
        <f t="shared" si="26"/>
        <v>4.7527431797538933E-2</v>
      </c>
      <c r="AU22" s="46">
        <f t="shared" si="26"/>
        <v>4.8355576891010117E-2</v>
      </c>
      <c r="AV22" s="46">
        <f t="shared" si="26"/>
        <v>3.1562673530197545E-2</v>
      </c>
      <c r="AW22" s="46">
        <f t="shared" si="26"/>
        <v>4.2490794765655843E-2</v>
      </c>
      <c r="AX22" s="81">
        <v>4.2000000000000003E-2</v>
      </c>
      <c r="AY22" s="46">
        <f>IFERROR(AY21/AY13,"na")</f>
        <v>3.6908621234242711E-2</v>
      </c>
      <c r="AZ22" s="52">
        <f>IFERROR(AZ21/AZ13,"na")</f>
        <v>4.235910836778959E-2</v>
      </c>
      <c r="BA22" s="81">
        <v>0.1</v>
      </c>
      <c r="BB22" s="81">
        <v>0.1</v>
      </c>
      <c r="BC22" s="46">
        <f>IFERROR(BC21/BC13,"na")</f>
        <v>0.10000000000000002</v>
      </c>
      <c r="BD22" s="81">
        <v>0.1</v>
      </c>
      <c r="BE22" s="46">
        <f>IFERROR(BE21/BE13,"na")</f>
        <v>0.1</v>
      </c>
      <c r="BF22" s="81">
        <v>0.1</v>
      </c>
      <c r="BG22" s="46">
        <f>IFERROR(BG21/BG13,"na")</f>
        <v>9.9999999999999992E-2</v>
      </c>
      <c r="BH22" s="52">
        <f>IFERROR(BH21/BH13,"na")</f>
        <v>0.1</v>
      </c>
      <c r="BI22" s="81">
        <v>0.1</v>
      </c>
      <c r="BJ22" s="81">
        <v>0.1</v>
      </c>
      <c r="BK22" s="46">
        <f>IFERROR(BK21/BK13,"na")</f>
        <v>0.1</v>
      </c>
      <c r="BL22" s="81">
        <v>0.1</v>
      </c>
      <c r="BM22" s="46">
        <f>IFERROR(BM21/BM13,"na")</f>
        <v>0.1</v>
      </c>
      <c r="BN22" s="81">
        <v>0.1</v>
      </c>
      <c r="BO22" s="46">
        <f>IFERROR(BO21/BO13,"na")</f>
        <v>9.9999999999999978E-2</v>
      </c>
      <c r="BP22" s="52">
        <f>IFERROR(BP21/BP13,"na")</f>
        <v>9.9999999999999992E-2</v>
      </c>
      <c r="BQ22" s="81">
        <v>0.1</v>
      </c>
      <c r="BR22" s="81">
        <v>0.1</v>
      </c>
      <c r="BS22" s="46">
        <f>IFERROR(BS21/BS13,"na")</f>
        <v>0.1</v>
      </c>
      <c r="BT22" s="81">
        <v>0.1</v>
      </c>
      <c r="BU22" s="46">
        <f>IFERROR(BU21/BU13,"na")</f>
        <v>0.1</v>
      </c>
      <c r="BV22" s="81">
        <v>0.1</v>
      </c>
      <c r="BW22" s="46">
        <f>IFERROR(BW21/BW13,"na")</f>
        <v>0.1</v>
      </c>
      <c r="BX22" s="52">
        <f>IFERROR(BX21/BX13,"na")</f>
        <v>0.10000000000000002</v>
      </c>
      <c r="BY22" s="81">
        <v>0.1</v>
      </c>
      <c r="BZ22" s="81">
        <v>0.1</v>
      </c>
      <c r="CA22" s="46">
        <f>IFERROR(CA21/CA13,"na")</f>
        <v>0.1</v>
      </c>
      <c r="CB22" s="81">
        <v>0.1</v>
      </c>
      <c r="CC22" s="46">
        <f>IFERROR(CC21/CC13,"na")</f>
        <v>9.9999999999999992E-2</v>
      </c>
      <c r="CD22" s="81">
        <v>0.1</v>
      </c>
      <c r="CE22" s="46">
        <f>IFERROR(CE21/CE13,"na")</f>
        <v>0.1</v>
      </c>
      <c r="CF22" s="52">
        <f>IFERROR(CF21/CF13,"na")</f>
        <v>0.1</v>
      </c>
      <c r="CG22" s="81">
        <v>0.1</v>
      </c>
      <c r="CH22" s="81">
        <v>0.1</v>
      </c>
      <c r="CI22" s="46">
        <f>IFERROR(CI21/CI13,"na")</f>
        <v>9.9999999999999992E-2</v>
      </c>
      <c r="CJ22" s="81">
        <v>0.1</v>
      </c>
      <c r="CK22" s="46">
        <f>IFERROR(CK21/CK13,"na")</f>
        <v>0.1</v>
      </c>
      <c r="CL22" s="81">
        <v>0.1</v>
      </c>
      <c r="CM22" s="46">
        <f>IFERROR(CM21/CM13,"na")</f>
        <v>0.10000000000000002</v>
      </c>
      <c r="CN22" s="52">
        <f>IFERROR(CN21/CN13,"na")</f>
        <v>0.1</v>
      </c>
      <c r="CO22" s="81">
        <v>0.1</v>
      </c>
      <c r="CP22" s="81">
        <v>0.1</v>
      </c>
      <c r="CQ22" s="46">
        <f>IFERROR(CQ21/CQ13,"na")</f>
        <v>0.10000000000000002</v>
      </c>
      <c r="CR22" s="81">
        <v>0.1</v>
      </c>
      <c r="CS22" s="46">
        <f>IFERROR(CS21/CS13,"na")</f>
        <v>0.10000000000000003</v>
      </c>
      <c r="CT22" s="81">
        <v>0.1</v>
      </c>
      <c r="CU22" s="46">
        <f>IFERROR(CU21/CU13,"na")</f>
        <v>0.1</v>
      </c>
      <c r="CV22" s="52">
        <f>IFERROR(CV21/CV13,"na")</f>
        <v>0.10000000000000002</v>
      </c>
      <c r="CW22" s="81">
        <v>0.1</v>
      </c>
      <c r="CX22" s="81">
        <v>0.1</v>
      </c>
      <c r="CY22" s="46">
        <f>IFERROR(CY21/CY13,"na")</f>
        <v>0.1</v>
      </c>
      <c r="CZ22" s="81">
        <v>0.1</v>
      </c>
      <c r="DA22" s="46">
        <f>IFERROR(DA21/DA13,"na")</f>
        <v>0.1</v>
      </c>
      <c r="DB22" s="81">
        <v>0.1</v>
      </c>
      <c r="DC22" s="46">
        <f>IFERROR(DC21/DC13,"na")</f>
        <v>0.1</v>
      </c>
      <c r="DD22" s="52">
        <f>IFERROR(DD21/DD13,"na")</f>
        <v>0.1</v>
      </c>
      <c r="DE22" s="81">
        <v>0.1</v>
      </c>
      <c r="DF22" s="81">
        <v>0.1</v>
      </c>
      <c r="DG22" s="46">
        <f>IFERROR(DG21/DG13,"na")</f>
        <v>9.9999999999999992E-2</v>
      </c>
      <c r="DH22" s="81">
        <v>0.1</v>
      </c>
      <c r="DI22" s="46">
        <f>IFERROR(DI21/DI13,"na")</f>
        <v>9.9999999999999992E-2</v>
      </c>
      <c r="DJ22" s="81">
        <v>0.1</v>
      </c>
      <c r="DK22" s="46">
        <f>IFERROR(DK21/DK13,"na")</f>
        <v>0.1</v>
      </c>
      <c r="DL22" s="52">
        <f>IFERROR(DL21/DL13,"na")</f>
        <v>9.9999999999999992E-2</v>
      </c>
      <c r="DM22" s="81">
        <v>0.1</v>
      </c>
      <c r="DN22" s="81">
        <v>0.1</v>
      </c>
      <c r="DO22" s="46">
        <f>IFERROR(DO21/DO13,"na")</f>
        <v>9.9999999999999992E-2</v>
      </c>
      <c r="DP22" s="81">
        <v>0.1</v>
      </c>
      <c r="DQ22" s="46">
        <f>IFERROR(DQ21/DQ13,"na")</f>
        <v>0.1</v>
      </c>
      <c r="DR22" s="81">
        <v>0.1</v>
      </c>
      <c r="DS22" s="46">
        <f>IFERROR(DS21/DS13,"na")</f>
        <v>0.1</v>
      </c>
      <c r="DT22" s="52">
        <f>IFERROR(DT21/DT13,"na")</f>
        <v>0.1</v>
      </c>
    </row>
    <row r="23" spans="2:124" s="15" customFormat="1" x14ac:dyDescent="0.25">
      <c r="B23" s="32" t="s">
        <v>27</v>
      </c>
      <c r="C23" s="15" t="s">
        <v>57</v>
      </c>
      <c r="E23" s="66"/>
      <c r="H23" s="19">
        <v>-598.4</v>
      </c>
      <c r="I23" s="19"/>
      <c r="J23" s="19">
        <v>-4868.7</v>
      </c>
      <c r="K23" s="19">
        <f>H23+J23</f>
        <v>-5467.0999999999995</v>
      </c>
      <c r="L23" s="19">
        <v>-9451</v>
      </c>
      <c r="M23" s="171">
        <v>-211</v>
      </c>
      <c r="N23" s="19">
        <v>-6531.6</v>
      </c>
      <c r="O23" s="19">
        <f>M23+N23</f>
        <v>-6742.6</v>
      </c>
      <c r="P23" s="19">
        <v>-2122.8000000000002</v>
      </c>
      <c r="Q23" s="19">
        <f>M23+N23+P23</f>
        <v>-8865.4000000000015</v>
      </c>
      <c r="R23" s="19">
        <v>-8703.1</v>
      </c>
      <c r="S23" s="19">
        <f>P23+R23</f>
        <v>-10825.900000000001</v>
      </c>
      <c r="T23" s="172">
        <f>M23+N23+P23+R23</f>
        <v>-17568.5</v>
      </c>
      <c r="U23" s="171">
        <v>8992.1</v>
      </c>
      <c r="V23" s="19">
        <v>868.7</v>
      </c>
      <c r="W23" s="19">
        <f>U23+V23</f>
        <v>9860.8000000000011</v>
      </c>
      <c r="X23" s="19">
        <v>5175.6000000000004</v>
      </c>
      <c r="Y23" s="19">
        <f>U23+V23+X23</f>
        <v>15036.400000000001</v>
      </c>
      <c r="Z23" s="19">
        <v>-2649.7</v>
      </c>
      <c r="AA23" s="19">
        <f>X23+Z23</f>
        <v>2525.9000000000005</v>
      </c>
      <c r="AB23" s="172">
        <f>U23+V23+X23+Z23</f>
        <v>12386.7</v>
      </c>
      <c r="AC23" s="171">
        <v>3423.5</v>
      </c>
      <c r="AD23" s="19">
        <v>-4710.5</v>
      </c>
      <c r="AE23" s="19">
        <f>AC23+AD23</f>
        <v>-1287</v>
      </c>
      <c r="AF23" s="19">
        <v>1057.3</v>
      </c>
      <c r="AG23" s="19">
        <f>AC23+AD23+AF23</f>
        <v>-229.70000000000005</v>
      </c>
      <c r="AH23" s="19">
        <v>470.8</v>
      </c>
      <c r="AI23" s="19">
        <f>AF23+AH23</f>
        <v>1528.1</v>
      </c>
      <c r="AJ23" s="172">
        <f>AC23+AD23+AF23+AH23</f>
        <v>241.09999999999997</v>
      </c>
      <c r="AK23" s="171">
        <v>-2436</v>
      </c>
      <c r="AL23" s="19">
        <v>-2648.3</v>
      </c>
      <c r="AM23" s="19">
        <f>AK23+AL23</f>
        <v>-5084.3</v>
      </c>
      <c r="AN23" s="19">
        <v>-4694.3999999999996</v>
      </c>
      <c r="AO23" s="19">
        <f>AK23+AL23+AN23</f>
        <v>-9778.7000000000007</v>
      </c>
      <c r="AP23" s="19">
        <v>1348.7</v>
      </c>
      <c r="AQ23" s="19">
        <f>AN23+AP23</f>
        <v>-3345.7</v>
      </c>
      <c r="AR23" s="172">
        <f>AK23+AL23+AN23+AP23</f>
        <v>-8430</v>
      </c>
      <c r="AS23" s="171">
        <v>-3356.8</v>
      </c>
      <c r="AT23" s="19">
        <v>-5215.3</v>
      </c>
      <c r="AU23" s="19">
        <f>AS23+AT23</f>
        <v>-8572.1</v>
      </c>
      <c r="AV23" s="19">
        <v>4937.8999999999996</v>
      </c>
      <c r="AW23" s="19">
        <f>AS23+AT23+AV23</f>
        <v>-3634.2000000000007</v>
      </c>
      <c r="AX23" s="48">
        <f>IFERROR(AX13*AX24,"na")</f>
        <v>9766.4017500000027</v>
      </c>
      <c r="AY23" s="15">
        <f>AV23+AX23</f>
        <v>14704.301750000002</v>
      </c>
      <c r="AZ23" s="58">
        <f>AS23+AT23+AV23+AX23</f>
        <v>6132.201750000002</v>
      </c>
      <c r="BA23" s="48">
        <f>IFERROR(BA13*BA24,"na")</f>
        <v>10254.721837500003</v>
      </c>
      <c r="BB23" s="48">
        <f>IFERROR(BB13*BB24,"na")</f>
        <v>10767.457929375005</v>
      </c>
      <c r="BC23" s="15">
        <f>BA23+BB23</f>
        <v>21022.179766875008</v>
      </c>
      <c r="BD23" s="48">
        <f>IFERROR(BD13*BD24,"na")</f>
        <v>11305.830825843754</v>
      </c>
      <c r="BE23" s="15">
        <f>BA23+BB23+BD23</f>
        <v>32328.010592718761</v>
      </c>
      <c r="BF23" s="48">
        <f>IFERROR(BF13*BF24,"na")</f>
        <v>11871.122367135942</v>
      </c>
      <c r="BG23" s="15">
        <f>BD23+BF23</f>
        <v>23176.953192979694</v>
      </c>
      <c r="BH23" s="58">
        <f>BA23+BB23+BD23+BF23</f>
        <v>44199.132959854702</v>
      </c>
      <c r="BI23" s="48">
        <f>IFERROR(BI13*BI24,"na")</f>
        <v>12464.678485492739</v>
      </c>
      <c r="BJ23" s="48">
        <f>IFERROR(BJ13*BJ24,"na")</f>
        <v>13087.912409767378</v>
      </c>
      <c r="BK23" s="15">
        <f>BI23+BJ23</f>
        <v>25552.590895260117</v>
      </c>
      <c r="BL23" s="48">
        <f>IFERROR(BL13*BL24,"na")</f>
        <v>13742.308030255745</v>
      </c>
      <c r="BM23" s="15">
        <f>BI23+BJ23+BL23</f>
        <v>39294.898925515859</v>
      </c>
      <c r="BN23" s="48">
        <f>IFERROR(BN13*BN24,"na")</f>
        <v>14429.423431768533</v>
      </c>
      <c r="BO23" s="15">
        <f>BL23+BN23</f>
        <v>28171.731462024276</v>
      </c>
      <c r="BP23" s="58">
        <f>BI23+BJ23+BL23+BN23</f>
        <v>53724.322357284393</v>
      </c>
      <c r="BQ23" s="48">
        <f>IFERROR(BQ13*BQ24,"na")</f>
        <v>15150.894603356961</v>
      </c>
      <c r="BR23" s="48">
        <f>IFERROR(BR13*BR24,"na")</f>
        <v>15908.43933352481</v>
      </c>
      <c r="BS23" s="15">
        <f>BQ23+BR23</f>
        <v>31059.333936881769</v>
      </c>
      <c r="BT23" s="48">
        <f>IFERROR(BT13*BT24,"na")</f>
        <v>16703.86130020105</v>
      </c>
      <c r="BU23" s="15">
        <f>BQ23+BR23+BT23</f>
        <v>47763.195237082822</v>
      </c>
      <c r="BV23" s="48">
        <f>IFERROR(BV13*BV24,"na")</f>
        <v>17539.054365211105</v>
      </c>
      <c r="BW23" s="15">
        <f>BT23+BV23</f>
        <v>34242.915665412154</v>
      </c>
      <c r="BX23" s="58">
        <f>BQ23+BR23+BT23+BV23</f>
        <v>65302.24960229393</v>
      </c>
      <c r="BY23" s="48">
        <f>IFERROR(BY13*BY24,"na")</f>
        <v>18416.007083471657</v>
      </c>
      <c r="BZ23" s="48">
        <f>IFERROR(BZ13*BZ24,"na")</f>
        <v>19336.807437645242</v>
      </c>
      <c r="CA23" s="15">
        <f>BY23+BZ23</f>
        <v>37752.814521116903</v>
      </c>
      <c r="CB23" s="48">
        <f>IFERROR(CB13*CB24,"na")</f>
        <v>20303.647809527509</v>
      </c>
      <c r="CC23" s="15">
        <f>BY23+BZ23+CB23</f>
        <v>58056.462330644412</v>
      </c>
      <c r="CD23" s="48">
        <f>IFERROR(CD13*CD24,"na")</f>
        <v>21318.830200003882</v>
      </c>
      <c r="CE23" s="15">
        <f>CB23+CD23</f>
        <v>41622.478009531391</v>
      </c>
      <c r="CF23" s="58">
        <f>BY23+BZ23+CB23+CD23</f>
        <v>79375.292530648294</v>
      </c>
      <c r="CG23" s="48">
        <f>IFERROR(CG13*CG24,"na")</f>
        <v>22384.771710004079</v>
      </c>
      <c r="CH23" s="48">
        <f>IFERROR(CH13*CH24,"na")</f>
        <v>23504.010295504282</v>
      </c>
      <c r="CI23" s="15">
        <f>CG23+CH23</f>
        <v>45888.782005508358</v>
      </c>
      <c r="CJ23" s="48">
        <f>IFERROR(CJ13*CJ24,"na")</f>
        <v>24679.210810279499</v>
      </c>
      <c r="CK23" s="15">
        <f>CG23+CH23+CJ23</f>
        <v>70567.99281578786</v>
      </c>
      <c r="CL23" s="48">
        <f>IFERROR(CL13*CL24,"na")</f>
        <v>25913.171350793476</v>
      </c>
      <c r="CM23" s="15">
        <f>CJ23+CL23</f>
        <v>50592.382161072979</v>
      </c>
      <c r="CN23" s="58">
        <f>CG23+CH23+CJ23+CL23</f>
        <v>96481.164166581337</v>
      </c>
      <c r="CO23" s="48">
        <f>IFERROR(CO13*CO24,"na")</f>
        <v>27208.829918333151</v>
      </c>
      <c r="CP23" s="48">
        <f>IFERROR(CP13*CP24,"na")</f>
        <v>28569.271414249812</v>
      </c>
      <c r="CQ23" s="15">
        <f>CO23+CP23</f>
        <v>55778.101332582963</v>
      </c>
      <c r="CR23" s="48">
        <f>IFERROR(CR13*CR24,"na")</f>
        <v>29997.734984962299</v>
      </c>
      <c r="CS23" s="15">
        <f>CO23+CP23+CR23</f>
        <v>85775.836317545269</v>
      </c>
      <c r="CT23" s="48">
        <f>IFERROR(CT13*CT24,"na")</f>
        <v>31497.621734210414</v>
      </c>
      <c r="CU23" s="15">
        <f>CR23+CT23</f>
        <v>61495.356719172712</v>
      </c>
      <c r="CV23" s="58">
        <f>CO23+CP23+CR23+CT23</f>
        <v>117273.45805175568</v>
      </c>
      <c r="CW23" s="48">
        <f>IFERROR(CW13*CW24,"na")</f>
        <v>33072.502820920934</v>
      </c>
      <c r="CX23" s="48">
        <f>IFERROR(CX13*CX24,"na")</f>
        <v>34726.127961966988</v>
      </c>
      <c r="CY23" s="15">
        <f>CW23+CX23</f>
        <v>67798.630782887922</v>
      </c>
      <c r="CZ23" s="48">
        <f>IFERROR(CZ13*CZ24,"na")</f>
        <v>36462.434360065337</v>
      </c>
      <c r="DA23" s="15">
        <f>CW23+CX23+CZ23</f>
        <v>104261.06514295326</v>
      </c>
      <c r="DB23" s="48">
        <f>IFERROR(DB13*DB24,"na")</f>
        <v>38285.556078068606</v>
      </c>
      <c r="DC23" s="15">
        <f>CZ23+DB23</f>
        <v>74747.990438133944</v>
      </c>
      <c r="DD23" s="58">
        <f>CW23+CX23+CZ23+DB23</f>
        <v>142546.62122102187</v>
      </c>
      <c r="DE23" s="48">
        <f>IFERROR(DE13*DE24,"na")</f>
        <v>40199.833881972037</v>
      </c>
      <c r="DF23" s="48">
        <f>IFERROR(DF13*DF24,"na")</f>
        <v>42209.825576070645</v>
      </c>
      <c r="DG23" s="15">
        <f>DE23+DF23</f>
        <v>82409.659458042675</v>
      </c>
      <c r="DH23" s="48">
        <f>IFERROR(DH13*DH24,"na")</f>
        <v>44320.316854874181</v>
      </c>
      <c r="DI23" s="15">
        <f>DE23+DF23+DH23</f>
        <v>126729.97631291686</v>
      </c>
      <c r="DJ23" s="48">
        <f>IFERROR(DJ13*DJ24,"na")</f>
        <v>46536.332697617894</v>
      </c>
      <c r="DK23" s="15">
        <f>DH23+DJ23</f>
        <v>90856.649552492076</v>
      </c>
      <c r="DL23" s="58">
        <f>DE23+DF23+DH23+DJ23</f>
        <v>173266.30901053475</v>
      </c>
      <c r="DM23" s="48">
        <f>IFERROR(DM13*DM24,"na")</f>
        <v>48863.14933249879</v>
      </c>
      <c r="DN23" s="48">
        <f>IFERROR(DN13*DN24,"na")</f>
        <v>51306.306799123733</v>
      </c>
      <c r="DO23" s="15">
        <f>DM23+DN23</f>
        <v>100169.45613162252</v>
      </c>
      <c r="DP23" s="48">
        <f>IFERROR(DP13*DP24,"na")</f>
        <v>53871.622139079918</v>
      </c>
      <c r="DQ23" s="15">
        <f>DM23+DN23+DP23</f>
        <v>154041.07827070245</v>
      </c>
      <c r="DR23" s="48">
        <f>IFERROR(DR13*DR24,"na")</f>
        <v>56565.203246033918</v>
      </c>
      <c r="DS23" s="15">
        <f>DP23+DR23</f>
        <v>110436.82538511383</v>
      </c>
      <c r="DT23" s="58">
        <f>DM23+DN23+DP23+DR23</f>
        <v>210606.28151673637</v>
      </c>
    </row>
    <row r="24" spans="2:124" ht="14.4" x14ac:dyDescent="0.3">
      <c r="B24" s="41" t="s">
        <v>24</v>
      </c>
      <c r="C24" s="12" t="s">
        <v>58</v>
      </c>
      <c r="D24" s="12"/>
      <c r="E24" s="51"/>
      <c r="F24" s="46"/>
      <c r="G24" s="46"/>
      <c r="H24" s="46">
        <f t="shared" ref="H24:AW24" si="27">IFERROR(H23/H17,"na")</f>
        <v>-6.5626052138933327E-3</v>
      </c>
      <c r="I24" s="46"/>
      <c r="J24" s="46">
        <f t="shared" si="27"/>
        <v>-5.1345950021883219E-2</v>
      </c>
      <c r="K24" s="46">
        <f t="shared" si="27"/>
        <v>-2.9392252242952863E-2</v>
      </c>
      <c r="L24" s="51">
        <f t="shared" ref="L24:M24" si="28">IFERROR(L23/L17,"na")</f>
        <v>-2.9089174278041537E-2</v>
      </c>
      <c r="M24" s="51">
        <f t="shared" si="28"/>
        <v>-2.0703689966658227E-3</v>
      </c>
      <c r="N24" s="46">
        <f t="shared" si="27"/>
        <v>-5.3703039850556307E-2</v>
      </c>
      <c r="O24" s="46">
        <f t="shared" si="27"/>
        <v>-3.0163023298884404E-2</v>
      </c>
      <c r="P24" s="46">
        <f t="shared" si="27"/>
        <v>-1.6358525112663294E-2</v>
      </c>
      <c r="Q24" s="46">
        <f t="shared" si="27"/>
        <v>-2.5092710054575959E-2</v>
      </c>
      <c r="R24" s="46">
        <f t="shared" si="27"/>
        <v>-6.4655146796624277E-2</v>
      </c>
      <c r="S24" s="46">
        <f t="shared" si="27"/>
        <v>-4.0948999754893807E-2</v>
      </c>
      <c r="T24" s="52">
        <f t="shared" si="27"/>
        <v>-3.6007384911023226E-2</v>
      </c>
      <c r="U24" s="51">
        <f t="shared" si="27"/>
        <v>6.7933043785049302E-2</v>
      </c>
      <c r="V24" s="46">
        <f t="shared" si="27"/>
        <v>6.7855259817610194E-3</v>
      </c>
      <c r="W24" s="46">
        <f t="shared" si="27"/>
        <v>3.7869407994789356E-2</v>
      </c>
      <c r="X24" s="46">
        <f t="shared" si="27"/>
        <v>3.7733978224003754E-2</v>
      </c>
      <c r="Y24" s="46">
        <f t="shared" si="27"/>
        <v>3.7822682843759448E-2</v>
      </c>
      <c r="Z24" s="46">
        <f t="shared" si="27"/>
        <v>-2.1311540017549827E-2</v>
      </c>
      <c r="AA24" s="46">
        <f t="shared" si="27"/>
        <v>9.659572629209549E-3</v>
      </c>
      <c r="AB24" s="52">
        <f t="shared" si="27"/>
        <v>2.3734698394175691E-2</v>
      </c>
      <c r="AC24" s="51">
        <f t="shared" si="27"/>
        <v>2.9135773470318701E-2</v>
      </c>
      <c r="AD24" s="46">
        <f t="shared" si="27"/>
        <v>-4.2649840329066081E-2</v>
      </c>
      <c r="AE24" s="46">
        <f t="shared" si="27"/>
        <v>-5.646036916395222E-3</v>
      </c>
      <c r="AF24" s="46">
        <f t="shared" si="27"/>
        <v>9.349901929052877E-3</v>
      </c>
      <c r="AG24" s="46">
        <f t="shared" si="27"/>
        <v>-6.735499542707378E-4</v>
      </c>
      <c r="AH24" s="46">
        <f t="shared" si="27"/>
        <v>4.1107061718219295E-3</v>
      </c>
      <c r="AI24" s="46">
        <f t="shared" si="27"/>
        <v>6.71362970955786E-3</v>
      </c>
      <c r="AJ24" s="52">
        <f t="shared" si="27"/>
        <v>5.292397846953337E-4</v>
      </c>
      <c r="AK24" s="51">
        <f t="shared" si="27"/>
        <v>-1.971604364724145E-2</v>
      </c>
      <c r="AL24" s="46">
        <f t="shared" si="27"/>
        <v>-2.0871013934236959E-2</v>
      </c>
      <c r="AM24" s="46">
        <f t="shared" si="27"/>
        <v>-2.0301218121002336E-2</v>
      </c>
      <c r="AN24" s="46">
        <f t="shared" si="27"/>
        <v>-3.2112118795138853E-2</v>
      </c>
      <c r="AO24" s="46">
        <f t="shared" si="27"/>
        <v>-2.4654407914259838E-2</v>
      </c>
      <c r="AP24" s="46">
        <f t="shared" si="27"/>
        <v>8.1866808463111063E-3</v>
      </c>
      <c r="AQ24" s="46">
        <f t="shared" si="27"/>
        <v>-1.0760265139210952E-2</v>
      </c>
      <c r="AR24" s="52">
        <f t="shared" si="27"/>
        <v>-1.5016724141708711E-2</v>
      </c>
      <c r="AS24" s="51">
        <f t="shared" si="27"/>
        <v>-2.1719663127817836E-2</v>
      </c>
      <c r="AT24" s="46">
        <f>IFERROR(AT23/AT17,"na")</f>
        <v>-3.3527975123223488E-2</v>
      </c>
      <c r="AU24" s="46">
        <f t="shared" si="27"/>
        <v>-2.7642849011889317E-2</v>
      </c>
      <c r="AV24" s="46">
        <f t="shared" si="27"/>
        <v>2.96241591169926E-2</v>
      </c>
      <c r="AW24" s="46">
        <f t="shared" si="27"/>
        <v>-7.6222747777413315E-3</v>
      </c>
      <c r="AX24" s="81">
        <v>0.05</v>
      </c>
      <c r="AY24" s="46">
        <f>IFERROR(AY23/AY17,"na")</f>
        <v>5.0342457352466861E-2</v>
      </c>
      <c r="AZ24" s="52">
        <f t="shared" ref="AZ24" si="29">IFERROR(AZ23/AZ17,"na")</f>
        <v>1.0183211680583679E-2</v>
      </c>
      <c r="BA24" s="81">
        <v>0.05</v>
      </c>
      <c r="BB24" s="81">
        <v>0.05</v>
      </c>
      <c r="BC24" s="46">
        <f t="shared" ref="BC24" si="30">IFERROR(BC23/BC17,"na")</f>
        <v>7.1428571428571425E-2</v>
      </c>
      <c r="BD24" s="81">
        <v>0.05</v>
      </c>
      <c r="BE24" s="46">
        <f t="shared" ref="BE24" si="31">IFERROR(BE23/BE17,"na")</f>
        <v>7.1428571428571425E-2</v>
      </c>
      <c r="BF24" s="81">
        <v>0.05</v>
      </c>
      <c r="BG24" s="46">
        <f>IFERROR(BG23/BG17,"na")</f>
        <v>7.1428571428571425E-2</v>
      </c>
      <c r="BH24" s="52">
        <f t="shared" ref="BH24" si="32">IFERROR(BH23/BH17,"na")</f>
        <v>7.1428571428571438E-2</v>
      </c>
      <c r="BI24" s="81">
        <v>0.05</v>
      </c>
      <c r="BJ24" s="81">
        <v>0.05</v>
      </c>
      <c r="BK24" s="46">
        <f t="shared" ref="BK24" si="33">IFERROR(BK23/BK17,"na")</f>
        <v>7.1428571428571452E-2</v>
      </c>
      <c r="BL24" s="81">
        <v>0.05</v>
      </c>
      <c r="BM24" s="46">
        <f t="shared" ref="BM24" si="34">IFERROR(BM23/BM17,"na")</f>
        <v>7.1428571428571438E-2</v>
      </c>
      <c r="BN24" s="81">
        <v>0.05</v>
      </c>
      <c r="BO24" s="46">
        <f>IFERROR(BO23/BO17,"na")</f>
        <v>7.1428571428571425E-2</v>
      </c>
      <c r="BP24" s="52">
        <f t="shared" ref="BP24" si="35">IFERROR(BP23/BP17,"na")</f>
        <v>7.1428571428571438E-2</v>
      </c>
      <c r="BQ24" s="81">
        <v>0.05</v>
      </c>
      <c r="BR24" s="81">
        <v>0.05</v>
      </c>
      <c r="BS24" s="46">
        <f t="shared" ref="BS24" si="36">IFERROR(BS23/BS17,"na")</f>
        <v>7.1428571428571425E-2</v>
      </c>
      <c r="BT24" s="81">
        <v>0.05</v>
      </c>
      <c r="BU24" s="46">
        <f t="shared" ref="BU24" si="37">IFERROR(BU23/BU17,"na")</f>
        <v>7.1428571428571438E-2</v>
      </c>
      <c r="BV24" s="81">
        <v>0.05</v>
      </c>
      <c r="BW24" s="46">
        <f>IFERROR(BW23/BW17,"na")</f>
        <v>7.1428571428571438E-2</v>
      </c>
      <c r="BX24" s="52">
        <f t="shared" ref="BX24" si="38">IFERROR(BX23/BX17,"na")</f>
        <v>7.1428571428571425E-2</v>
      </c>
      <c r="BY24" s="81">
        <v>0.05</v>
      </c>
      <c r="BZ24" s="81">
        <v>0.05</v>
      </c>
      <c r="CA24" s="46">
        <f t="shared" ref="CA24" si="39">IFERROR(CA23/CA17,"na")</f>
        <v>7.1428571428571425E-2</v>
      </c>
      <c r="CB24" s="81">
        <v>0.05</v>
      </c>
      <c r="CC24" s="46">
        <f t="shared" ref="CC24" si="40">IFERROR(CC23/CC17,"na")</f>
        <v>7.1428571428571425E-2</v>
      </c>
      <c r="CD24" s="81">
        <v>0.05</v>
      </c>
      <c r="CE24" s="46">
        <f>IFERROR(CE23/CE17,"na")</f>
        <v>7.1428571428571425E-2</v>
      </c>
      <c r="CF24" s="52">
        <f t="shared" ref="CF24" si="41">IFERROR(CF23/CF17,"na")</f>
        <v>7.1428571428571425E-2</v>
      </c>
      <c r="CG24" s="81">
        <v>0.05</v>
      </c>
      <c r="CH24" s="81">
        <v>0.05</v>
      </c>
      <c r="CI24" s="46">
        <f t="shared" ref="CI24" si="42">IFERROR(CI23/CI17,"na")</f>
        <v>7.1428571428571425E-2</v>
      </c>
      <c r="CJ24" s="81">
        <v>0.05</v>
      </c>
      <c r="CK24" s="46">
        <f t="shared" ref="CK24" si="43">IFERROR(CK23/CK17,"na")</f>
        <v>7.1428571428571425E-2</v>
      </c>
      <c r="CL24" s="81">
        <v>0.05</v>
      </c>
      <c r="CM24" s="46">
        <f>IFERROR(CM23/CM17,"na")</f>
        <v>7.1428571428571438E-2</v>
      </c>
      <c r="CN24" s="52">
        <f t="shared" ref="CN24" si="44">IFERROR(CN23/CN17,"na")</f>
        <v>7.1428571428571425E-2</v>
      </c>
      <c r="CO24" s="81">
        <v>0.05</v>
      </c>
      <c r="CP24" s="81">
        <v>0.05</v>
      </c>
      <c r="CQ24" s="46">
        <f t="shared" ref="CQ24" si="45">IFERROR(CQ23/CQ17,"na")</f>
        <v>7.1428571428571438E-2</v>
      </c>
      <c r="CR24" s="81">
        <v>0.05</v>
      </c>
      <c r="CS24" s="46">
        <f t="shared" ref="CS24" si="46">IFERROR(CS23/CS17,"na")</f>
        <v>7.1428571428571425E-2</v>
      </c>
      <c r="CT24" s="81">
        <v>0.05</v>
      </c>
      <c r="CU24" s="46">
        <f>IFERROR(CU23/CU17,"na")</f>
        <v>7.1428571428571425E-2</v>
      </c>
      <c r="CV24" s="52">
        <f t="shared" ref="CV24" si="47">IFERROR(CV23/CV17,"na")</f>
        <v>7.1428571428571425E-2</v>
      </c>
      <c r="CW24" s="81">
        <v>0.05</v>
      </c>
      <c r="CX24" s="81">
        <v>0.05</v>
      </c>
      <c r="CY24" s="46">
        <f t="shared" ref="CY24" si="48">IFERROR(CY23/CY17,"na")</f>
        <v>7.1428571428571425E-2</v>
      </c>
      <c r="CZ24" s="81">
        <v>0.05</v>
      </c>
      <c r="DA24" s="46">
        <f t="shared" ref="DA24" si="49">IFERROR(DA23/DA17,"na")</f>
        <v>7.1428571428571425E-2</v>
      </c>
      <c r="DB24" s="81">
        <v>0.05</v>
      </c>
      <c r="DC24" s="46">
        <f>IFERROR(DC23/DC17,"na")</f>
        <v>7.1428571428571425E-2</v>
      </c>
      <c r="DD24" s="52">
        <f t="shared" ref="DD24" si="50">IFERROR(DD23/DD17,"na")</f>
        <v>7.1428571428571425E-2</v>
      </c>
      <c r="DE24" s="81">
        <v>0.05</v>
      </c>
      <c r="DF24" s="81">
        <v>0.05</v>
      </c>
      <c r="DG24" s="46">
        <f t="shared" ref="DG24" si="51">IFERROR(DG23/DG17,"na")</f>
        <v>7.1428571428571425E-2</v>
      </c>
      <c r="DH24" s="81">
        <v>0.05</v>
      </c>
      <c r="DI24" s="46">
        <f t="shared" ref="DI24" si="52">IFERROR(DI23/DI17,"na")</f>
        <v>7.1428571428571425E-2</v>
      </c>
      <c r="DJ24" s="81">
        <v>0.05</v>
      </c>
      <c r="DK24" s="46">
        <f>IFERROR(DK23/DK17,"na")</f>
        <v>7.1428571428571438E-2</v>
      </c>
      <c r="DL24" s="52">
        <f t="shared" ref="DL24" si="53">IFERROR(DL23/DL17,"na")</f>
        <v>7.1428571428571425E-2</v>
      </c>
      <c r="DM24" s="81">
        <v>0.05</v>
      </c>
      <c r="DN24" s="81">
        <v>0.05</v>
      </c>
      <c r="DO24" s="46">
        <f t="shared" ref="DO24" si="54">IFERROR(DO23/DO17,"na")</f>
        <v>7.1428571428571425E-2</v>
      </c>
      <c r="DP24" s="81">
        <v>0.05</v>
      </c>
      <c r="DQ24" s="46">
        <f t="shared" ref="DQ24" si="55">IFERROR(DQ23/DQ17,"na")</f>
        <v>7.1428571428571425E-2</v>
      </c>
      <c r="DR24" s="81">
        <v>0.05</v>
      </c>
      <c r="DS24" s="46">
        <f>IFERROR(DS23/DS17,"na")</f>
        <v>7.1428571428571425E-2</v>
      </c>
      <c r="DT24" s="52">
        <f t="shared" ref="DT24" si="56">IFERROR(DT23/DT17,"na")</f>
        <v>7.1428571428571425E-2</v>
      </c>
    </row>
    <row r="25" spans="2:124" x14ac:dyDescent="0.25">
      <c r="B25" s="40" t="s">
        <v>197</v>
      </c>
      <c r="C25" s="40" t="s">
        <v>57</v>
      </c>
      <c r="D25" s="40"/>
      <c r="E25" s="65"/>
      <c r="F25" s="16"/>
      <c r="G25" s="16"/>
      <c r="H25" s="16">
        <f>H13-H17</f>
        <v>11111.599999999991</v>
      </c>
      <c r="I25" s="16"/>
      <c r="J25" s="16">
        <f t="shared" ref="J25:AO25" si="57">J13-J17</f>
        <v>11901.899999999994</v>
      </c>
      <c r="K25" s="16">
        <f t="shared" si="57"/>
        <v>23013.499999999971</v>
      </c>
      <c r="L25" s="65">
        <f t="shared" si="57"/>
        <v>46006.700000000012</v>
      </c>
      <c r="M25" s="65">
        <f t="shared" si="57"/>
        <v>11205.5</v>
      </c>
      <c r="N25" s="16">
        <f t="shared" si="57"/>
        <v>14001.100000000006</v>
      </c>
      <c r="O25" s="16">
        <f t="shared" si="57"/>
        <v>25206.600000000035</v>
      </c>
      <c r="P25" s="16">
        <f t="shared" si="57"/>
        <v>14019.400000000009</v>
      </c>
      <c r="Q25" s="16">
        <f t="shared" si="57"/>
        <v>39226.000000000116</v>
      </c>
      <c r="R25" s="16">
        <f t="shared" si="57"/>
        <v>14995.700000000012</v>
      </c>
      <c r="S25" s="16">
        <f t="shared" si="57"/>
        <v>29015.100000000035</v>
      </c>
      <c r="T25" s="62">
        <f t="shared" si="57"/>
        <v>54221.70000000007</v>
      </c>
      <c r="U25" s="65">
        <f t="shared" si="57"/>
        <v>14949.100000000006</v>
      </c>
      <c r="V25" s="16">
        <f t="shared" si="57"/>
        <v>13477.800000000003</v>
      </c>
      <c r="W25" s="16">
        <f t="shared" si="57"/>
        <v>28426.900000000023</v>
      </c>
      <c r="X25" s="16">
        <f t="shared" si="57"/>
        <v>17220.299999999988</v>
      </c>
      <c r="Y25" s="16">
        <f t="shared" si="57"/>
        <v>45647.199999999953</v>
      </c>
      <c r="Z25" s="16">
        <f t="shared" si="57"/>
        <v>14394.699999999997</v>
      </c>
      <c r="AA25" s="16">
        <f t="shared" si="57"/>
        <v>31615.000000000029</v>
      </c>
      <c r="AB25" s="62">
        <f t="shared" si="57"/>
        <v>60041.900000000023</v>
      </c>
      <c r="AC25" s="65">
        <f t="shared" si="57"/>
        <v>11779.199999999997</v>
      </c>
      <c r="AD25" s="16">
        <f t="shared" si="57"/>
        <v>12225.599999999991</v>
      </c>
      <c r="AE25" s="16">
        <f t="shared" si="57"/>
        <v>24004.799999999959</v>
      </c>
      <c r="AF25" s="16">
        <f t="shared" si="57"/>
        <v>15202.200000000012</v>
      </c>
      <c r="AG25" s="16">
        <f t="shared" si="57"/>
        <v>39207</v>
      </c>
      <c r="AH25" s="16">
        <f t="shared" si="57"/>
        <v>17850.199999999983</v>
      </c>
      <c r="AI25" s="16">
        <f t="shared" si="57"/>
        <v>33052.399999999994</v>
      </c>
      <c r="AJ25" s="62">
        <f t="shared" si="57"/>
        <v>57057.20000000007</v>
      </c>
      <c r="AK25" s="65">
        <f t="shared" si="57"/>
        <v>18131.599999999977</v>
      </c>
      <c r="AL25" s="16">
        <f t="shared" si="57"/>
        <v>17715.600000000006</v>
      </c>
      <c r="AM25" s="16">
        <f t="shared" si="57"/>
        <v>35847.199999999983</v>
      </c>
      <c r="AN25" s="16">
        <f>AN13-AN17</f>
        <v>22405.300000000017</v>
      </c>
      <c r="AO25" s="16">
        <f t="shared" si="57"/>
        <v>58252.500000000058</v>
      </c>
      <c r="AP25" s="16">
        <f t="shared" ref="AP25:BU25" si="58">AP13-AP17</f>
        <v>17552.699999999983</v>
      </c>
      <c r="AQ25" s="16">
        <f t="shared" si="58"/>
        <v>39958.000000000058</v>
      </c>
      <c r="AR25" s="62">
        <f t="shared" si="58"/>
        <v>75805.20000000007</v>
      </c>
      <c r="AS25" s="65">
        <f t="shared" si="58"/>
        <v>16035.299999999988</v>
      </c>
      <c r="AT25" s="16">
        <f t="shared" si="58"/>
        <v>20495</v>
      </c>
      <c r="AU25" s="16">
        <f t="shared" si="58"/>
        <v>36530.299999999988</v>
      </c>
      <c r="AV25" s="16">
        <f t="shared" si="58"/>
        <v>19341.800000000017</v>
      </c>
      <c r="AW25" s="16">
        <f t="shared" si="58"/>
        <v>55872.100000000035</v>
      </c>
      <c r="AX25" s="16">
        <f t="shared" si="58"/>
        <v>69927.436530000006</v>
      </c>
      <c r="AY25" s="16">
        <f t="shared" si="58"/>
        <v>89269.236529999995</v>
      </c>
      <c r="AZ25" s="62">
        <f t="shared" si="58"/>
        <v>125799.53653000004</v>
      </c>
      <c r="BA25" s="16">
        <f t="shared" si="58"/>
        <v>61528.331025000021</v>
      </c>
      <c r="BB25" s="16">
        <f t="shared" si="58"/>
        <v>64604.747576250025</v>
      </c>
      <c r="BC25" s="16">
        <f t="shared" si="58"/>
        <v>126133.07860124996</v>
      </c>
      <c r="BD25" s="16">
        <f t="shared" si="58"/>
        <v>67834.984955062508</v>
      </c>
      <c r="BE25" s="16">
        <f t="shared" si="58"/>
        <v>193968.06355631253</v>
      </c>
      <c r="BF25" s="16">
        <f t="shared" si="58"/>
        <v>71226.734202815627</v>
      </c>
      <c r="BG25" s="16">
        <f t="shared" si="58"/>
        <v>139061.71915787819</v>
      </c>
      <c r="BH25" s="62">
        <f t="shared" si="58"/>
        <v>265194.79775912827</v>
      </c>
      <c r="BI25" s="16">
        <f t="shared" si="58"/>
        <v>74788.070912956435</v>
      </c>
      <c r="BJ25" s="16">
        <f t="shared" si="58"/>
        <v>78527.474458604265</v>
      </c>
      <c r="BK25" s="16">
        <f t="shared" si="58"/>
        <v>153315.54537156073</v>
      </c>
      <c r="BL25" s="16">
        <f t="shared" si="58"/>
        <v>82453.848181534442</v>
      </c>
      <c r="BM25" s="16">
        <f t="shared" si="58"/>
        <v>235769.39355309517</v>
      </c>
      <c r="BN25" s="16">
        <f t="shared" si="58"/>
        <v>86576.54059061117</v>
      </c>
      <c r="BO25" s="16">
        <f t="shared" si="58"/>
        <v>169030.38877214573</v>
      </c>
      <c r="BP25" s="62">
        <f t="shared" si="58"/>
        <v>322345.93414370646</v>
      </c>
      <c r="BQ25" s="16">
        <f t="shared" si="58"/>
        <v>90905.36762014174</v>
      </c>
      <c r="BR25" s="16">
        <f t="shared" si="58"/>
        <v>95450.636001148814</v>
      </c>
      <c r="BS25" s="16">
        <f t="shared" si="58"/>
        <v>186356.00362129055</v>
      </c>
      <c r="BT25" s="16">
        <f t="shared" si="58"/>
        <v>100223.16780120629</v>
      </c>
      <c r="BU25" s="16">
        <f t="shared" si="58"/>
        <v>286579.1714224969</v>
      </c>
      <c r="BV25" s="16">
        <f t="shared" ref="BV25:DA25" si="59">BV13-BV17</f>
        <v>105234.32619126659</v>
      </c>
      <c r="BW25" s="16">
        <f t="shared" si="59"/>
        <v>205457.49399247294</v>
      </c>
      <c r="BX25" s="62">
        <f t="shared" si="59"/>
        <v>391813.49761376344</v>
      </c>
      <c r="BY25" s="16">
        <f t="shared" si="59"/>
        <v>110496.04250082994</v>
      </c>
      <c r="BZ25" s="16">
        <f t="shared" si="59"/>
        <v>116020.8446258714</v>
      </c>
      <c r="CA25" s="16">
        <f t="shared" si="59"/>
        <v>226516.88712670142</v>
      </c>
      <c r="CB25" s="16">
        <f t="shared" si="59"/>
        <v>121821.88685716497</v>
      </c>
      <c r="CC25" s="16">
        <f t="shared" si="59"/>
        <v>348338.77398386656</v>
      </c>
      <c r="CD25" s="16">
        <f t="shared" si="59"/>
        <v>127912.98120002332</v>
      </c>
      <c r="CE25" s="16">
        <f t="shared" si="59"/>
        <v>249734.86805718835</v>
      </c>
      <c r="CF25" s="62">
        <f t="shared" si="59"/>
        <v>476251.75518388976</v>
      </c>
      <c r="CG25" s="16">
        <f t="shared" si="59"/>
        <v>134308.63026002445</v>
      </c>
      <c r="CH25" s="16">
        <f t="shared" si="59"/>
        <v>141024.06177302566</v>
      </c>
      <c r="CI25" s="16">
        <f t="shared" si="59"/>
        <v>275332.69203305012</v>
      </c>
      <c r="CJ25" s="16">
        <f t="shared" si="59"/>
        <v>148075.26486167696</v>
      </c>
      <c r="CK25" s="16">
        <f t="shared" si="59"/>
        <v>423407.95689472707</v>
      </c>
      <c r="CL25" s="16">
        <f t="shared" si="59"/>
        <v>155479.02810476086</v>
      </c>
      <c r="CM25" s="16">
        <f t="shared" si="59"/>
        <v>303554.29296643776</v>
      </c>
      <c r="CN25" s="62">
        <f t="shared" si="59"/>
        <v>578886.98499948788</v>
      </c>
      <c r="CO25" s="16">
        <f t="shared" si="59"/>
        <v>163252.97950999887</v>
      </c>
      <c r="CP25" s="16">
        <f t="shared" si="59"/>
        <v>171415.62848549883</v>
      </c>
      <c r="CQ25" s="16">
        <f t="shared" si="59"/>
        <v>334668.60799549764</v>
      </c>
      <c r="CR25" s="16">
        <f t="shared" si="59"/>
        <v>179986.40990977373</v>
      </c>
      <c r="CS25" s="16">
        <f t="shared" si="59"/>
        <v>514655.01790527115</v>
      </c>
      <c r="CT25" s="16">
        <f t="shared" si="59"/>
        <v>188985.73040526244</v>
      </c>
      <c r="CU25" s="16">
        <f t="shared" si="59"/>
        <v>368972.14031503617</v>
      </c>
      <c r="CV25" s="62">
        <f t="shared" si="59"/>
        <v>703640.74831053335</v>
      </c>
      <c r="CW25" s="16">
        <f t="shared" si="59"/>
        <v>198435.01692552556</v>
      </c>
      <c r="CX25" s="16">
        <f t="shared" si="59"/>
        <v>208356.76777180185</v>
      </c>
      <c r="CY25" s="16">
        <f t="shared" si="59"/>
        <v>406791.78469732753</v>
      </c>
      <c r="CZ25" s="16">
        <f t="shared" si="59"/>
        <v>218774.606160392</v>
      </c>
      <c r="DA25" s="16">
        <f t="shared" si="59"/>
        <v>625566.39085771935</v>
      </c>
      <c r="DB25" s="16">
        <f t="shared" ref="DB25:DT25" si="60">DB13-DB17</f>
        <v>229713.33646841161</v>
      </c>
      <c r="DC25" s="16">
        <f t="shared" si="60"/>
        <v>448487.94262880366</v>
      </c>
      <c r="DD25" s="62">
        <f t="shared" si="60"/>
        <v>855279.72732613096</v>
      </c>
      <c r="DE25" s="16">
        <f t="shared" si="60"/>
        <v>241199.00329183217</v>
      </c>
      <c r="DF25" s="16">
        <f t="shared" si="60"/>
        <v>253258.95345642371</v>
      </c>
      <c r="DG25" s="16">
        <f t="shared" si="60"/>
        <v>494457.95674825599</v>
      </c>
      <c r="DH25" s="16">
        <f t="shared" si="60"/>
        <v>265921.90112924506</v>
      </c>
      <c r="DI25" s="16">
        <f t="shared" si="60"/>
        <v>760379.85787750105</v>
      </c>
      <c r="DJ25" s="16">
        <f t="shared" si="60"/>
        <v>279217.99618570728</v>
      </c>
      <c r="DK25" s="16">
        <f t="shared" si="60"/>
        <v>545139.89731495269</v>
      </c>
      <c r="DL25" s="62">
        <f t="shared" si="60"/>
        <v>1039597.8540632087</v>
      </c>
      <c r="DM25" s="16">
        <f t="shared" si="60"/>
        <v>293178.89599499269</v>
      </c>
      <c r="DN25" s="16">
        <f t="shared" si="60"/>
        <v>307837.84079474234</v>
      </c>
      <c r="DO25" s="16">
        <f t="shared" si="60"/>
        <v>601016.73678973503</v>
      </c>
      <c r="DP25" s="16">
        <f t="shared" si="60"/>
        <v>323229.73283447942</v>
      </c>
      <c r="DQ25" s="16">
        <f t="shared" si="60"/>
        <v>924246.46962421434</v>
      </c>
      <c r="DR25" s="16">
        <f t="shared" si="60"/>
        <v>339391.21947620343</v>
      </c>
      <c r="DS25" s="16">
        <f t="shared" si="60"/>
        <v>662620.95231068274</v>
      </c>
      <c r="DT25" s="62">
        <f t="shared" si="60"/>
        <v>1263637.6891004182</v>
      </c>
    </row>
    <row r="26" spans="2:124" ht="14.4" x14ac:dyDescent="0.3">
      <c r="B26" s="41" t="s">
        <v>198</v>
      </c>
      <c r="C26" s="13" t="s">
        <v>58</v>
      </c>
      <c r="D26" s="13"/>
      <c r="E26" s="97"/>
      <c r="F26" s="98"/>
      <c r="G26" s="98"/>
      <c r="H26" s="98">
        <f>IFERROR(H25/H13,"na")</f>
        <v>0.10862320604448503</v>
      </c>
      <c r="I26" s="98"/>
      <c r="J26" s="98">
        <f t="shared" ref="J26:AO26" si="61">IFERROR(J25/J13,"na")</f>
        <v>0.11152099726957719</v>
      </c>
      <c r="K26" s="98">
        <f t="shared" si="61"/>
        <v>0.11010279961132577</v>
      </c>
      <c r="L26" s="97">
        <f t="shared" si="61"/>
        <v>0.12403930718498203</v>
      </c>
      <c r="M26" s="97">
        <f t="shared" si="61"/>
        <v>9.9058784632561792E-2</v>
      </c>
      <c r="N26" s="98">
        <f t="shared" si="61"/>
        <v>0.10323353646622505</v>
      </c>
      <c r="O26" s="98">
        <f t="shared" si="61"/>
        <v>0.10133502073607865</v>
      </c>
      <c r="P26" s="98">
        <f t="shared" si="61"/>
        <v>9.7501436156081367E-2</v>
      </c>
      <c r="Q26" s="98">
        <f t="shared" si="61"/>
        <v>9.993075720234669E-2</v>
      </c>
      <c r="R26" s="98">
        <f t="shared" si="61"/>
        <v>0.10023615726081649</v>
      </c>
      <c r="S26" s="98">
        <f t="shared" si="61"/>
        <v>9.8895907601580665E-2</v>
      </c>
      <c r="T26" s="99">
        <f t="shared" si="61"/>
        <v>0.10001503314208361</v>
      </c>
      <c r="U26" s="97">
        <f t="shared" si="61"/>
        <v>0.10147628027331689</v>
      </c>
      <c r="V26" s="98">
        <f t="shared" si="61"/>
        <v>9.5249268022753339E-2</v>
      </c>
      <c r="W26" s="98">
        <f t="shared" si="61"/>
        <v>9.8425470843944249E-2</v>
      </c>
      <c r="X26" s="98">
        <f t="shared" si="61"/>
        <v>0.11154452796823426</v>
      </c>
      <c r="Y26" s="98">
        <f t="shared" si="61"/>
        <v>0.10299528200777522</v>
      </c>
      <c r="Z26" s="98">
        <f t="shared" si="61"/>
        <v>0.10376323468352093</v>
      </c>
      <c r="AA26" s="98">
        <f t="shared" si="61"/>
        <v>0.10786167094667518</v>
      </c>
      <c r="AB26" s="99">
        <f t="shared" si="61"/>
        <v>0.10317835646409823</v>
      </c>
      <c r="AC26" s="97">
        <f t="shared" si="61"/>
        <v>9.1113297566227908E-2</v>
      </c>
      <c r="AD26" s="98">
        <f t="shared" si="61"/>
        <v>9.9661290519802812E-2</v>
      </c>
      <c r="AE26" s="98">
        <f t="shared" si="61"/>
        <v>9.5275177087091323E-2</v>
      </c>
      <c r="AF26" s="98">
        <f t="shared" si="61"/>
        <v>0.11850462568870854</v>
      </c>
      <c r="AG26" s="98">
        <f t="shared" si="61"/>
        <v>0.10311230475607379</v>
      </c>
      <c r="AH26" s="98">
        <f t="shared" si="61"/>
        <v>0.13484020293034304</v>
      </c>
      <c r="AI26" s="98">
        <f t="shared" si="61"/>
        <v>0.12680078568578704</v>
      </c>
      <c r="AJ26" s="99">
        <f t="shared" si="61"/>
        <v>0.11130586366449928</v>
      </c>
      <c r="AK26" s="97">
        <f t="shared" si="61"/>
        <v>0.1279704811632498</v>
      </c>
      <c r="AL26" s="98">
        <f t="shared" si="61"/>
        <v>0.12251071024760644</v>
      </c>
      <c r="AM26" s="98">
        <f t="shared" si="61"/>
        <v>0.1252127648055138</v>
      </c>
      <c r="AN26" s="98">
        <f t="shared" si="61"/>
        <v>0.13289571162758154</v>
      </c>
      <c r="AO26" s="98">
        <f t="shared" si="61"/>
        <v>0.12806028973578737</v>
      </c>
      <c r="AP26" s="98">
        <f t="shared" ref="AP26:BU26" si="62">IFERROR(AP25/AP13,"na")</f>
        <v>9.6286861086837303E-2</v>
      </c>
      <c r="AQ26" s="98">
        <f t="shared" si="62"/>
        <v>0.11387646805685005</v>
      </c>
      <c r="AR26" s="99">
        <f t="shared" si="62"/>
        <v>0.11896996653846109</v>
      </c>
      <c r="AS26" s="97">
        <f t="shared" si="62"/>
        <v>9.4000990699732917E-2</v>
      </c>
      <c r="AT26" s="98">
        <f t="shared" si="62"/>
        <v>0.11641863447956978</v>
      </c>
      <c r="AU26" s="98">
        <f t="shared" si="62"/>
        <v>0.10538634321912387</v>
      </c>
      <c r="AV26" s="98">
        <f t="shared" si="62"/>
        <v>0.10397324685112415</v>
      </c>
      <c r="AW26" s="98">
        <f t="shared" si="62"/>
        <v>0.1048928310406529</v>
      </c>
      <c r="AX26" s="98">
        <f t="shared" si="62"/>
        <v>0.35799999999999998</v>
      </c>
      <c r="AY26" s="98">
        <f t="shared" si="62"/>
        <v>0.23408451065908487</v>
      </c>
      <c r="AZ26" s="99">
        <f t="shared" si="62"/>
        <v>0.17280466239411293</v>
      </c>
      <c r="BA26" s="98">
        <f t="shared" si="62"/>
        <v>0.30000000000000004</v>
      </c>
      <c r="BB26" s="98">
        <f t="shared" si="62"/>
        <v>0.3</v>
      </c>
      <c r="BC26" s="98">
        <f t="shared" si="62"/>
        <v>0.29999999999999982</v>
      </c>
      <c r="BD26" s="98">
        <f t="shared" si="62"/>
        <v>0.29999999999999993</v>
      </c>
      <c r="BE26" s="98">
        <f t="shared" si="62"/>
        <v>0.29999999999999993</v>
      </c>
      <c r="BF26" s="98">
        <f t="shared" si="62"/>
        <v>0.29999999999999988</v>
      </c>
      <c r="BG26" s="98">
        <f t="shared" si="62"/>
        <v>0.30000000000000004</v>
      </c>
      <c r="BH26" s="99">
        <f t="shared" si="62"/>
        <v>0.30000000000000004</v>
      </c>
      <c r="BI26" s="98">
        <f t="shared" si="62"/>
        <v>0.3</v>
      </c>
      <c r="BJ26" s="98">
        <f t="shared" si="62"/>
        <v>0.30000000000000004</v>
      </c>
      <c r="BK26" s="98">
        <f t="shared" si="62"/>
        <v>0.3000000000000001</v>
      </c>
      <c r="BL26" s="98">
        <f t="shared" si="62"/>
        <v>0.29999999999999993</v>
      </c>
      <c r="BM26" s="98">
        <f t="shared" si="62"/>
        <v>0.30000000000000004</v>
      </c>
      <c r="BN26" s="98">
        <f t="shared" si="62"/>
        <v>0.29999999999999988</v>
      </c>
      <c r="BO26" s="98">
        <f t="shared" si="62"/>
        <v>0.3000000000000001</v>
      </c>
      <c r="BP26" s="99">
        <f t="shared" si="62"/>
        <v>0.3000000000000001</v>
      </c>
      <c r="BQ26" s="98">
        <f t="shared" si="62"/>
        <v>0.29999999999999993</v>
      </c>
      <c r="BR26" s="98">
        <f t="shared" si="62"/>
        <v>0.29999999999999988</v>
      </c>
      <c r="BS26" s="98">
        <f t="shared" si="62"/>
        <v>0.29999999999999993</v>
      </c>
      <c r="BT26" s="98">
        <f t="shared" si="62"/>
        <v>0.3</v>
      </c>
      <c r="BU26" s="98">
        <f t="shared" si="62"/>
        <v>0.3</v>
      </c>
      <c r="BV26" s="98">
        <f t="shared" ref="BV26:DA26" si="63">IFERROR(BV25/BV13,"na")</f>
        <v>0.29999999999999993</v>
      </c>
      <c r="BW26" s="98">
        <f t="shared" si="63"/>
        <v>0.30000000000000004</v>
      </c>
      <c r="BX26" s="99">
        <f t="shared" si="63"/>
        <v>0.29999999999999993</v>
      </c>
      <c r="BY26" s="98">
        <f t="shared" si="63"/>
        <v>0.3</v>
      </c>
      <c r="BZ26" s="98">
        <f t="shared" si="63"/>
        <v>0.29999999999999982</v>
      </c>
      <c r="CA26" s="98">
        <f t="shared" si="63"/>
        <v>0.3</v>
      </c>
      <c r="CB26" s="98">
        <f t="shared" si="63"/>
        <v>0.29999999999999982</v>
      </c>
      <c r="CC26" s="98">
        <f t="shared" si="63"/>
        <v>0.30000000000000004</v>
      </c>
      <c r="CD26" s="98">
        <f t="shared" si="63"/>
        <v>0.30000000000000004</v>
      </c>
      <c r="CE26" s="98">
        <f t="shared" si="63"/>
        <v>0.3</v>
      </c>
      <c r="CF26" s="99">
        <f t="shared" si="63"/>
        <v>0.3</v>
      </c>
      <c r="CG26" s="98">
        <f t="shared" si="63"/>
        <v>0.29999999999999993</v>
      </c>
      <c r="CH26" s="98">
        <f t="shared" si="63"/>
        <v>0.29999999999999993</v>
      </c>
      <c r="CI26" s="98">
        <f t="shared" si="63"/>
        <v>0.29999999999999993</v>
      </c>
      <c r="CJ26" s="98">
        <f t="shared" si="63"/>
        <v>0.29999999999999993</v>
      </c>
      <c r="CK26" s="98">
        <f t="shared" si="63"/>
        <v>0.29999999999999993</v>
      </c>
      <c r="CL26" s="98">
        <f t="shared" si="63"/>
        <v>0.30000000000000004</v>
      </c>
      <c r="CM26" s="98">
        <f t="shared" si="63"/>
        <v>0.29999999999999993</v>
      </c>
      <c r="CN26" s="99">
        <f t="shared" si="63"/>
        <v>0.29999999999999993</v>
      </c>
      <c r="CO26" s="98">
        <f t="shared" si="63"/>
        <v>0.29999999999999993</v>
      </c>
      <c r="CP26" s="98">
        <f t="shared" si="63"/>
        <v>0.29999999999999993</v>
      </c>
      <c r="CQ26" s="98">
        <f t="shared" si="63"/>
        <v>0.29999999999999993</v>
      </c>
      <c r="CR26" s="98">
        <f t="shared" si="63"/>
        <v>0.29999999999999988</v>
      </c>
      <c r="CS26" s="98">
        <f t="shared" si="63"/>
        <v>0.29999999999999982</v>
      </c>
      <c r="CT26" s="98">
        <f t="shared" si="63"/>
        <v>0.29999999999999993</v>
      </c>
      <c r="CU26" s="98">
        <f t="shared" si="63"/>
        <v>0.29999999999999993</v>
      </c>
      <c r="CV26" s="99">
        <f t="shared" si="63"/>
        <v>0.29999999999999977</v>
      </c>
      <c r="CW26" s="98">
        <f t="shared" si="63"/>
        <v>0.29999999999999993</v>
      </c>
      <c r="CX26" s="98">
        <f t="shared" si="63"/>
        <v>0.29999999999999993</v>
      </c>
      <c r="CY26" s="98">
        <f t="shared" si="63"/>
        <v>0.3</v>
      </c>
      <c r="CZ26" s="98">
        <f t="shared" si="63"/>
        <v>0.3</v>
      </c>
      <c r="DA26" s="98">
        <f t="shared" si="63"/>
        <v>0.29999999999999993</v>
      </c>
      <c r="DB26" s="98">
        <f t="shared" ref="DB26:DT26" si="64">IFERROR(DB25/DB13,"na")</f>
        <v>0.3</v>
      </c>
      <c r="DC26" s="98">
        <f t="shared" si="64"/>
        <v>0.3</v>
      </c>
      <c r="DD26" s="99">
        <f t="shared" si="64"/>
        <v>0.29999999999999993</v>
      </c>
      <c r="DE26" s="98">
        <f t="shared" si="64"/>
        <v>0.29999999999999993</v>
      </c>
      <c r="DF26" s="98">
        <f t="shared" si="64"/>
        <v>0.29999999999999982</v>
      </c>
      <c r="DG26" s="98">
        <f t="shared" si="64"/>
        <v>0.29999999999999993</v>
      </c>
      <c r="DH26" s="98">
        <f t="shared" si="64"/>
        <v>0.3</v>
      </c>
      <c r="DI26" s="98">
        <f t="shared" si="64"/>
        <v>0.29999999999999993</v>
      </c>
      <c r="DJ26" s="98">
        <f t="shared" si="64"/>
        <v>0.29999999999999993</v>
      </c>
      <c r="DK26" s="98">
        <f t="shared" si="64"/>
        <v>0.30000000000000016</v>
      </c>
      <c r="DL26" s="99">
        <f t="shared" si="64"/>
        <v>0.30000000000000004</v>
      </c>
      <c r="DM26" s="98">
        <f t="shared" si="64"/>
        <v>0.3</v>
      </c>
      <c r="DN26" s="98">
        <f t="shared" si="64"/>
        <v>0.3</v>
      </c>
      <c r="DO26" s="98">
        <f t="shared" si="64"/>
        <v>0.29999999999999993</v>
      </c>
      <c r="DP26" s="98">
        <f t="shared" si="64"/>
        <v>0.29999999999999993</v>
      </c>
      <c r="DQ26" s="98">
        <f t="shared" si="64"/>
        <v>0.29999999999999993</v>
      </c>
      <c r="DR26" s="98">
        <f t="shared" si="64"/>
        <v>0.29999999999999993</v>
      </c>
      <c r="DS26" s="98">
        <f t="shared" si="64"/>
        <v>0.29999999999999988</v>
      </c>
      <c r="DT26" s="99">
        <f t="shared" si="64"/>
        <v>0.3</v>
      </c>
    </row>
    <row r="27" spans="2:124" x14ac:dyDescent="0.25">
      <c r="B27" s="8" t="s">
        <v>30</v>
      </c>
      <c r="C27" s="10" t="s">
        <v>57</v>
      </c>
      <c r="E27" s="66"/>
      <c r="F27" s="15"/>
      <c r="G27" s="15"/>
      <c r="H27" s="15">
        <v>0</v>
      </c>
      <c r="I27" s="15"/>
      <c r="J27" s="15">
        <v>0</v>
      </c>
      <c r="K27" s="15">
        <f>H27+J27</f>
        <v>0</v>
      </c>
      <c r="L27" s="19">
        <v>0</v>
      </c>
      <c r="M27" s="66">
        <v>0</v>
      </c>
      <c r="N27" s="15">
        <v>0</v>
      </c>
      <c r="O27" s="15">
        <f>M27+N27</f>
        <v>0</v>
      </c>
      <c r="P27" s="15">
        <v>0</v>
      </c>
      <c r="Q27" s="15">
        <f>M27+N27+P27</f>
        <v>0</v>
      </c>
      <c r="R27" s="15">
        <v>0</v>
      </c>
      <c r="S27" s="15">
        <f>P27+R27</f>
        <v>0</v>
      </c>
      <c r="T27" s="58">
        <f>M27+N27+P27+R27</f>
        <v>0</v>
      </c>
      <c r="U27" s="66">
        <v>0</v>
      </c>
      <c r="V27" s="15">
        <v>0</v>
      </c>
      <c r="W27" s="15">
        <f>U27+V27</f>
        <v>0</v>
      </c>
      <c r="X27" s="15">
        <v>0</v>
      </c>
      <c r="Y27" s="15">
        <f>U27+V27+X27</f>
        <v>0</v>
      </c>
      <c r="Z27" s="15">
        <v>0</v>
      </c>
      <c r="AA27" s="15">
        <f>X27+Z27</f>
        <v>0</v>
      </c>
      <c r="AB27" s="58">
        <f>U27+V27+X27+Z27</f>
        <v>0</v>
      </c>
      <c r="AC27" s="66">
        <v>0</v>
      </c>
      <c r="AD27" s="15">
        <v>0</v>
      </c>
      <c r="AE27" s="15">
        <f>AC27+AD27</f>
        <v>0</v>
      </c>
      <c r="AF27" s="15">
        <v>0</v>
      </c>
      <c r="AG27" s="15">
        <f>AC27+AD27+AF27</f>
        <v>0</v>
      </c>
      <c r="AH27" s="15">
        <v>0</v>
      </c>
      <c r="AI27" s="15">
        <f>AF27+AH27</f>
        <v>0</v>
      </c>
      <c r="AJ27" s="58">
        <f>AC27+AD27+AF27+AH27</f>
        <v>0</v>
      </c>
      <c r="AK27" s="66">
        <v>0</v>
      </c>
      <c r="AL27" s="15">
        <v>0</v>
      </c>
      <c r="AM27" s="15">
        <f>AK27+AL27</f>
        <v>0</v>
      </c>
      <c r="AN27" s="15">
        <v>0</v>
      </c>
      <c r="AO27" s="15">
        <f>AK27+AL27+AN27</f>
        <v>0</v>
      </c>
      <c r="AP27" s="15">
        <v>0</v>
      </c>
      <c r="AQ27" s="15">
        <f>AN27+AP27</f>
        <v>0</v>
      </c>
      <c r="AR27" s="58">
        <f>AK27+AL27+AN27+AP27</f>
        <v>0</v>
      </c>
      <c r="AS27" s="66">
        <v>0</v>
      </c>
      <c r="AT27" s="15">
        <v>0</v>
      </c>
      <c r="AU27" s="15">
        <f>AS27+AT27</f>
        <v>0</v>
      </c>
      <c r="AV27" s="15">
        <v>0</v>
      </c>
      <c r="AW27" s="15">
        <v>0</v>
      </c>
      <c r="AX27" s="15">
        <f>IFERROR(AV27*(1+AX28),"na")</f>
        <v>0</v>
      </c>
      <c r="AY27" s="15">
        <f>AV27+AX27</f>
        <v>0</v>
      </c>
      <c r="AZ27" s="58">
        <f>AS27+AT27+AV27+AX27</f>
        <v>0</v>
      </c>
      <c r="BA27" s="15">
        <f>IFERROR(AX27*(1+BA28),"na")</f>
        <v>0</v>
      </c>
      <c r="BB27" s="15">
        <f>IFERROR(BA27*(1+BB28),"na")</f>
        <v>0</v>
      </c>
      <c r="BC27" s="15">
        <f>BA27+BB27</f>
        <v>0</v>
      </c>
      <c r="BD27" s="15">
        <f>IFERROR(BB27*(1+BD28),"na")</f>
        <v>0</v>
      </c>
      <c r="BE27" s="15">
        <f>BA27+BB27+BD27</f>
        <v>0</v>
      </c>
      <c r="BF27" s="15">
        <f>IFERROR(BD27*(1+BF28),"na")</f>
        <v>0</v>
      </c>
      <c r="BG27" s="15">
        <f>BD27+BF27</f>
        <v>0</v>
      </c>
      <c r="BH27" s="58">
        <f>BA27+BB27+BD27+BF27</f>
        <v>0</v>
      </c>
      <c r="BI27" s="15">
        <f>IFERROR(BF27*(1+BI28),"na")</f>
        <v>0</v>
      </c>
      <c r="BJ27" s="15">
        <f>IFERROR(BI27*(1+BJ28),"na")</f>
        <v>0</v>
      </c>
      <c r="BK27" s="15">
        <f>BI27+BJ27</f>
        <v>0</v>
      </c>
      <c r="BL27" s="15">
        <f>IFERROR(BJ27*(1+BL28),"na")</f>
        <v>0</v>
      </c>
      <c r="BM27" s="15">
        <f>BI27+BJ27+BL27</f>
        <v>0</v>
      </c>
      <c r="BN27" s="15">
        <f>IFERROR(BL27*(1+BN28),"na")</f>
        <v>0</v>
      </c>
      <c r="BO27" s="15">
        <f>BL27+BN27</f>
        <v>0</v>
      </c>
      <c r="BP27" s="58">
        <f>BI27+BJ27+BL27+BN27</f>
        <v>0</v>
      </c>
      <c r="BQ27" s="15">
        <f>IFERROR(BN27*(1+BQ28),"na")</f>
        <v>0</v>
      </c>
      <c r="BR27" s="15">
        <f>IFERROR(BQ27*(1+BR28),"na")</f>
        <v>0</v>
      </c>
      <c r="BS27" s="15">
        <f>BQ27+BR27</f>
        <v>0</v>
      </c>
      <c r="BT27" s="15">
        <f>IFERROR(BR27*(1+BT28),"na")</f>
        <v>0</v>
      </c>
      <c r="BU27" s="15">
        <f>BQ27+BR27+BT27</f>
        <v>0</v>
      </c>
      <c r="BV27" s="15">
        <f>IFERROR(BT27*(1+BV28),"na")</f>
        <v>0</v>
      </c>
      <c r="BW27" s="15">
        <f>BT27+BV27</f>
        <v>0</v>
      </c>
      <c r="BX27" s="58">
        <f>BQ27+BR27+BT27+BV27</f>
        <v>0</v>
      </c>
      <c r="BY27" s="15">
        <f>IFERROR(BV27*(1+BY28),"na")</f>
        <v>0</v>
      </c>
      <c r="BZ27" s="15">
        <f>IFERROR(BY27*(1+BZ28),"na")</f>
        <v>0</v>
      </c>
      <c r="CA27" s="15">
        <f>BY27+BZ27</f>
        <v>0</v>
      </c>
      <c r="CB27" s="15">
        <f>IFERROR(BZ27*(1+CB28),"na")</f>
        <v>0</v>
      </c>
      <c r="CC27" s="15">
        <f>BY27+BZ27+CB27</f>
        <v>0</v>
      </c>
      <c r="CD27" s="15">
        <f>IFERROR(CB27*(1+CD28),"na")</f>
        <v>0</v>
      </c>
      <c r="CE27" s="15">
        <f>CB27+CD27</f>
        <v>0</v>
      </c>
      <c r="CF27" s="58">
        <f>BY27+BZ27+CB27+CD27</f>
        <v>0</v>
      </c>
      <c r="CG27" s="15">
        <f>IFERROR(CD27*(1+CG28),"na")</f>
        <v>0</v>
      </c>
      <c r="CH27" s="15">
        <f>IFERROR(CG27*(1+CH28),"na")</f>
        <v>0</v>
      </c>
      <c r="CI27" s="15">
        <f>CG27+CH27</f>
        <v>0</v>
      </c>
      <c r="CJ27" s="15">
        <f>IFERROR(CH27*(1+CJ28),"na")</f>
        <v>0</v>
      </c>
      <c r="CK27" s="15">
        <f>CG27+CH27+CJ27</f>
        <v>0</v>
      </c>
      <c r="CL27" s="15">
        <f>IFERROR(CJ27*(1+CL28),"na")</f>
        <v>0</v>
      </c>
      <c r="CM27" s="15">
        <f>CJ27+CL27</f>
        <v>0</v>
      </c>
      <c r="CN27" s="58">
        <f>CG27+CH27+CJ27+CL27</f>
        <v>0</v>
      </c>
      <c r="CO27" s="15">
        <f>IFERROR(CL27*(1+CO28),"na")</f>
        <v>0</v>
      </c>
      <c r="CP27" s="15">
        <f>IFERROR(CO27*(1+CP28),"na")</f>
        <v>0</v>
      </c>
      <c r="CQ27" s="15">
        <f>CO27+CP27</f>
        <v>0</v>
      </c>
      <c r="CR27" s="15">
        <f>IFERROR(CP27*(1+CR28),"na")</f>
        <v>0</v>
      </c>
      <c r="CS27" s="15">
        <f>CO27+CP27+CR27</f>
        <v>0</v>
      </c>
      <c r="CT27" s="15">
        <f>IFERROR(CR27*(1+CT28),"na")</f>
        <v>0</v>
      </c>
      <c r="CU27" s="15">
        <f>CR27+CT27</f>
        <v>0</v>
      </c>
      <c r="CV27" s="58">
        <f>CO27+CP27+CR27+CT27</f>
        <v>0</v>
      </c>
      <c r="CW27" s="15">
        <f>IFERROR(CT27*(1+CW28),"na")</f>
        <v>0</v>
      </c>
      <c r="CX27" s="15">
        <f>IFERROR(CW27*(1+CX28),"na")</f>
        <v>0</v>
      </c>
      <c r="CY27" s="15">
        <f>CW27+CX27</f>
        <v>0</v>
      </c>
      <c r="CZ27" s="15">
        <f>IFERROR(CX27*(1+CZ28),"na")</f>
        <v>0</v>
      </c>
      <c r="DA27" s="15">
        <f>CW27+CX27+CZ27</f>
        <v>0</v>
      </c>
      <c r="DB27" s="15">
        <f>IFERROR(CZ27*(1+DB28),"na")</f>
        <v>0</v>
      </c>
      <c r="DC27" s="15">
        <f>CZ27+DB27</f>
        <v>0</v>
      </c>
      <c r="DD27" s="58">
        <f>CW27+CX27+CZ27+DB27</f>
        <v>0</v>
      </c>
      <c r="DE27" s="15">
        <f>IFERROR(DB27*(1+DE28),"na")</f>
        <v>0</v>
      </c>
      <c r="DF27" s="15">
        <f>IFERROR(DE27*(1+DF28),"na")</f>
        <v>0</v>
      </c>
      <c r="DG27" s="15">
        <f>DE27+DF27</f>
        <v>0</v>
      </c>
      <c r="DH27" s="15">
        <f>IFERROR(DF27*(1+DH28),"na")</f>
        <v>0</v>
      </c>
      <c r="DI27" s="15">
        <f>DE27+DF27+DH27</f>
        <v>0</v>
      </c>
      <c r="DJ27" s="15">
        <f>IFERROR(DH27*(1+DJ28),"na")</f>
        <v>0</v>
      </c>
      <c r="DK27" s="15">
        <f>DH27+DJ27</f>
        <v>0</v>
      </c>
      <c r="DL27" s="58">
        <f>DE27+DF27+DH27+DJ27</f>
        <v>0</v>
      </c>
      <c r="DM27" s="15">
        <f>IFERROR(DJ27*(1+DM28),"na")</f>
        <v>0</v>
      </c>
      <c r="DN27" s="15">
        <f>IFERROR(DM27*(1+DN28),"na")</f>
        <v>0</v>
      </c>
      <c r="DO27" s="15">
        <f>DM27+DN27</f>
        <v>0</v>
      </c>
      <c r="DP27" s="15">
        <f>IFERROR(DN27*(1+DP28),"na")</f>
        <v>0</v>
      </c>
      <c r="DQ27" s="15">
        <f>DM27+DN27+DP27</f>
        <v>0</v>
      </c>
      <c r="DR27" s="15">
        <f>IFERROR(DP27*(1+DR28),"na")</f>
        <v>0</v>
      </c>
      <c r="DS27" s="15">
        <f>DP27+DR27</f>
        <v>0</v>
      </c>
      <c r="DT27" s="58">
        <f>DM27+DN27+DP27+DR27</f>
        <v>0</v>
      </c>
    </row>
    <row r="28" spans="2:124" ht="14.4" x14ac:dyDescent="0.3">
      <c r="B28" s="6" t="s">
        <v>194</v>
      </c>
      <c r="E28" s="66"/>
      <c r="F28" s="15"/>
      <c r="G28" s="15"/>
      <c r="H28" s="15"/>
      <c r="I28" s="15"/>
      <c r="J28" s="15"/>
      <c r="K28" s="15"/>
      <c r="L28" s="12"/>
      <c r="M28" s="66"/>
      <c r="N28" s="15"/>
      <c r="O28" s="15"/>
      <c r="P28" s="15"/>
      <c r="Q28" s="15"/>
      <c r="R28" s="15"/>
      <c r="S28" s="15"/>
      <c r="T28" s="58"/>
      <c r="U28" s="66"/>
      <c r="V28" s="15"/>
      <c r="W28" s="15"/>
      <c r="X28" s="15"/>
      <c r="Y28" s="15"/>
      <c r="Z28" s="15"/>
      <c r="AA28" s="15"/>
      <c r="AB28" s="58"/>
      <c r="AC28" s="66"/>
      <c r="AD28" s="15"/>
      <c r="AE28" s="15"/>
      <c r="AF28" s="15"/>
      <c r="AG28" s="15"/>
      <c r="AH28" s="15"/>
      <c r="AI28" s="15"/>
      <c r="AJ28" s="58"/>
      <c r="AK28" s="66"/>
      <c r="AL28" s="15"/>
      <c r="AM28" s="15"/>
      <c r="AN28" s="15"/>
      <c r="AO28" s="15"/>
      <c r="AP28" s="15"/>
      <c r="AQ28" s="15"/>
      <c r="AR28" s="58"/>
      <c r="AS28" s="66"/>
      <c r="AT28" s="12" t="str">
        <f>IFERROR(AT27/AS27-1,"na")</f>
        <v>na</v>
      </c>
      <c r="AU28" s="15"/>
      <c r="AV28" s="12" t="str">
        <f>IFERROR(AV27/AT27-1,"na")</f>
        <v>na</v>
      </c>
      <c r="AW28" s="15"/>
      <c r="AX28" s="95">
        <v>0.2</v>
      </c>
      <c r="AY28" s="12">
        <f>IFERROR(AY27/AY13,"na")</f>
        <v>0</v>
      </c>
      <c r="AZ28" s="58"/>
      <c r="BA28" s="95">
        <v>0.2</v>
      </c>
      <c r="BB28" s="95">
        <v>0.2</v>
      </c>
      <c r="BC28" s="15"/>
      <c r="BD28" s="95">
        <v>0.2</v>
      </c>
      <c r="BE28" s="15"/>
      <c r="BF28" s="95">
        <v>0.2</v>
      </c>
      <c r="BG28" s="12">
        <f>IFERROR(BG27/BG13,"na")</f>
        <v>0</v>
      </c>
      <c r="BH28" s="58"/>
      <c r="BI28" s="95">
        <v>0.2</v>
      </c>
      <c r="BJ28" s="95">
        <v>0.2</v>
      </c>
      <c r="BK28" s="15"/>
      <c r="BL28" s="95">
        <v>0.2</v>
      </c>
      <c r="BM28" s="15"/>
      <c r="BN28" s="95">
        <v>0.2</v>
      </c>
      <c r="BO28" s="12">
        <f>IFERROR(BO27/BO13,"na")</f>
        <v>0</v>
      </c>
      <c r="BP28" s="58"/>
      <c r="BQ28" s="95">
        <v>0.2</v>
      </c>
      <c r="BR28" s="95">
        <v>0.2</v>
      </c>
      <c r="BS28" s="15"/>
      <c r="BT28" s="95">
        <v>0.2</v>
      </c>
      <c r="BU28" s="15"/>
      <c r="BV28" s="95">
        <v>0.2</v>
      </c>
      <c r="BW28" s="12">
        <f>IFERROR(BW27/BW13,"na")</f>
        <v>0</v>
      </c>
      <c r="BX28" s="58"/>
      <c r="BY28" s="95">
        <v>0.2</v>
      </c>
      <c r="BZ28" s="95">
        <v>0.2</v>
      </c>
      <c r="CA28" s="15"/>
      <c r="CB28" s="95">
        <v>0.2</v>
      </c>
      <c r="CC28" s="15"/>
      <c r="CD28" s="95">
        <v>0.2</v>
      </c>
      <c r="CE28" s="12">
        <f>IFERROR(CE27/CE13,"na")</f>
        <v>0</v>
      </c>
      <c r="CF28" s="58"/>
      <c r="CG28" s="95">
        <v>0.2</v>
      </c>
      <c r="CH28" s="95">
        <v>0.2</v>
      </c>
      <c r="CI28" s="15"/>
      <c r="CJ28" s="95">
        <v>0.2</v>
      </c>
      <c r="CK28" s="15"/>
      <c r="CL28" s="95">
        <v>0.2</v>
      </c>
      <c r="CM28" s="12">
        <f>IFERROR(CM27/CM13,"na")</f>
        <v>0</v>
      </c>
      <c r="CN28" s="58"/>
      <c r="CO28" s="95">
        <v>0.2</v>
      </c>
      <c r="CP28" s="95">
        <v>0.2</v>
      </c>
      <c r="CQ28" s="15"/>
      <c r="CR28" s="95">
        <v>0.2</v>
      </c>
      <c r="CS28" s="15"/>
      <c r="CT28" s="95">
        <v>0.2</v>
      </c>
      <c r="CU28" s="12">
        <f>IFERROR(CU27/CU13,"na")</f>
        <v>0</v>
      </c>
      <c r="CV28" s="58"/>
      <c r="CW28" s="95">
        <v>0.2</v>
      </c>
      <c r="CX28" s="95">
        <v>0.2</v>
      </c>
      <c r="CY28" s="15"/>
      <c r="CZ28" s="95">
        <v>0.2</v>
      </c>
      <c r="DA28" s="15"/>
      <c r="DB28" s="95">
        <v>0.2</v>
      </c>
      <c r="DC28" s="12">
        <f>IFERROR(DC27/DC13,"na")</f>
        <v>0</v>
      </c>
      <c r="DD28" s="58"/>
      <c r="DE28" s="95">
        <v>0.2</v>
      </c>
      <c r="DF28" s="95">
        <v>0.2</v>
      </c>
      <c r="DG28" s="15"/>
      <c r="DH28" s="95">
        <v>0.2</v>
      </c>
      <c r="DI28" s="15"/>
      <c r="DJ28" s="95">
        <v>0.2</v>
      </c>
      <c r="DK28" s="12">
        <f>IFERROR(DK27/DK13,"na")</f>
        <v>0</v>
      </c>
      <c r="DL28" s="58"/>
      <c r="DM28" s="95">
        <v>0.2</v>
      </c>
      <c r="DN28" s="95">
        <v>0.2</v>
      </c>
      <c r="DO28" s="15"/>
      <c r="DP28" s="95">
        <v>0.2</v>
      </c>
      <c r="DQ28" s="15"/>
      <c r="DR28" s="95">
        <v>0.2</v>
      </c>
      <c r="DS28" s="12">
        <f>IFERROR(DS27/DS13,"na")</f>
        <v>0</v>
      </c>
      <c r="DT28" s="58"/>
    </row>
    <row r="29" spans="2:124" x14ac:dyDescent="0.25">
      <c r="B29" s="39" t="s">
        <v>199</v>
      </c>
      <c r="C29" s="10" t="s">
        <v>57</v>
      </c>
      <c r="E29" s="66"/>
      <c r="F29" s="15"/>
      <c r="G29" s="15"/>
      <c r="H29" s="19">
        <v>748</v>
      </c>
      <c r="I29" s="19"/>
      <c r="J29" s="19">
        <v>941.1</v>
      </c>
      <c r="K29" s="19">
        <f>H29+J29</f>
        <v>1689.1</v>
      </c>
      <c r="L29" s="19">
        <v>3217.2</v>
      </c>
      <c r="M29" s="171">
        <v>649.79999999999995</v>
      </c>
      <c r="N29" s="19">
        <v>1056.8</v>
      </c>
      <c r="O29" s="19">
        <f>M29+N29</f>
        <v>1706.6</v>
      </c>
      <c r="P29" s="19">
        <v>835.4</v>
      </c>
      <c r="Q29" s="19">
        <f>M29+N29+P29</f>
        <v>2542</v>
      </c>
      <c r="R29" s="19">
        <v>1379.8</v>
      </c>
      <c r="S29" s="19">
        <f>P29+R29</f>
        <v>2215.1999999999998</v>
      </c>
      <c r="T29" s="172">
        <f>M29+N29+P29+R29</f>
        <v>3921.8</v>
      </c>
      <c r="U29" s="171">
        <v>1133.7</v>
      </c>
      <c r="V29" s="19">
        <v>810.8</v>
      </c>
      <c r="W29" s="19">
        <f>U29+V29</f>
        <v>1944.5</v>
      </c>
      <c r="X29" s="19">
        <v>921.4</v>
      </c>
      <c r="Y29" s="19">
        <f>U29+V29+X29</f>
        <v>2865.9</v>
      </c>
      <c r="Z29" s="19">
        <v>1072.3</v>
      </c>
      <c r="AA29" s="19">
        <f>X29+Z29</f>
        <v>1993.6999999999998</v>
      </c>
      <c r="AB29" s="172">
        <f>U29+V29+X29+Z29</f>
        <v>3938.2</v>
      </c>
      <c r="AC29" s="171">
        <v>1042.5999999999999</v>
      </c>
      <c r="AD29" s="19">
        <v>1011.8</v>
      </c>
      <c r="AE29" s="19">
        <f>AC29+AD29</f>
        <v>2054.3999999999996</v>
      </c>
      <c r="AF29" s="19">
        <v>996.2</v>
      </c>
      <c r="AG29" s="19">
        <f>AC29+AD29+AF29</f>
        <v>3050.5999999999995</v>
      </c>
      <c r="AH29" s="19">
        <v>1157</v>
      </c>
      <c r="AI29" s="19">
        <f>AF29+AH29</f>
        <v>2153.1999999999998</v>
      </c>
      <c r="AJ29" s="172">
        <f>AC29+AD29+AF29+AH29</f>
        <v>4207.5999999999995</v>
      </c>
      <c r="AK29" s="171">
        <v>1190.4000000000001</v>
      </c>
      <c r="AL29" s="19">
        <v>1135.8</v>
      </c>
      <c r="AM29" s="19">
        <f>AK29+AL29</f>
        <v>2326.1999999999998</v>
      </c>
      <c r="AN29" s="19">
        <v>1878.5</v>
      </c>
      <c r="AO29" s="19">
        <f>AK29+AL29+AN29</f>
        <v>4204.7</v>
      </c>
      <c r="AP29" s="19">
        <v>1455.6</v>
      </c>
      <c r="AQ29" s="19">
        <f>AN29+AP29</f>
        <v>3334.1</v>
      </c>
      <c r="AR29" s="172">
        <f>AK29+AL29+AN29+AP29</f>
        <v>5660.2999999999993</v>
      </c>
      <c r="AS29" s="171">
        <v>1498.3</v>
      </c>
      <c r="AT29" s="19">
        <v>1477.4</v>
      </c>
      <c r="AU29" s="19">
        <f>AS29+AT29</f>
        <v>2975.7</v>
      </c>
      <c r="AV29" s="19">
        <v>1635.2</v>
      </c>
      <c r="AW29" s="19">
        <f>AS29+AT29+AV29</f>
        <v>4610.8999999999996</v>
      </c>
      <c r="AX29" s="15">
        <f>IFERROR(AV29*(1+AX30),"na")</f>
        <v>1716.96</v>
      </c>
      <c r="AY29" s="15">
        <f>AV29+AX29</f>
        <v>3352.16</v>
      </c>
      <c r="AZ29" s="58">
        <f>AS29+AT29+AV29+AX29</f>
        <v>6327.86</v>
      </c>
      <c r="BA29" s="15">
        <f>IFERROR(AX29*(1+BA30),"na")</f>
        <v>1802.8080000000002</v>
      </c>
      <c r="BB29" s="15">
        <f>IFERROR(BA29*(1+BB30),"na")</f>
        <v>1892.9484000000002</v>
      </c>
      <c r="BC29" s="15">
        <f>BA29+BB29</f>
        <v>3695.7564000000002</v>
      </c>
      <c r="BD29" s="15">
        <f>IFERROR(BB29*(1+BD30),"na")</f>
        <v>1987.5958200000002</v>
      </c>
      <c r="BE29" s="15">
        <f>BA29+BB29+BD29</f>
        <v>5683.3522200000007</v>
      </c>
      <c r="BF29" s="15">
        <f>IFERROR(BD29*(1+BF30),"na")</f>
        <v>2086.9756110000003</v>
      </c>
      <c r="BG29" s="15">
        <f>BD29+BF29</f>
        <v>4074.5714310000003</v>
      </c>
      <c r="BH29" s="58">
        <f>BA29+BB29+BD29+BF29</f>
        <v>7770.3278310000005</v>
      </c>
      <c r="BI29" s="15">
        <f>IFERROR(BF29*(1+BI30),"na")</f>
        <v>2191.3243915500002</v>
      </c>
      <c r="BJ29" s="15">
        <f>IFERROR(BI29*(1+BJ30),"na")</f>
        <v>2300.8906111275005</v>
      </c>
      <c r="BK29" s="15">
        <f>BI29+BJ29</f>
        <v>4492.2150026775007</v>
      </c>
      <c r="BL29" s="15">
        <f>IFERROR(BJ29*(1+BL30),"na")</f>
        <v>2415.9351416838758</v>
      </c>
      <c r="BM29" s="15">
        <f>BI29+BJ29+BL29</f>
        <v>6908.1501443613761</v>
      </c>
      <c r="BN29" s="15">
        <f>IFERROR(BL29*(1+BN30),"na")</f>
        <v>2536.7318987680696</v>
      </c>
      <c r="BO29" s="15">
        <f>BL29+BN29</f>
        <v>4952.6670404519455</v>
      </c>
      <c r="BP29" s="58">
        <f>BI29+BJ29+BL29+BN29</f>
        <v>9444.8820431294462</v>
      </c>
      <c r="BQ29" s="15">
        <f>IFERROR(BN29*(1+BQ30),"na")</f>
        <v>2663.5684937064734</v>
      </c>
      <c r="BR29" s="15">
        <f>IFERROR(BQ29*(1+BR30),"na")</f>
        <v>2796.7469183917974</v>
      </c>
      <c r="BS29" s="15">
        <f>BQ29+BR29</f>
        <v>5460.3154120982708</v>
      </c>
      <c r="BT29" s="15">
        <f>IFERROR(BR29*(1+BT30),"na")</f>
        <v>2936.5842643113874</v>
      </c>
      <c r="BU29" s="15">
        <f>BQ29+BR29+BT29</f>
        <v>8396.8996764096592</v>
      </c>
      <c r="BV29" s="15">
        <f>IFERROR(BT29*(1+BV30),"na")</f>
        <v>3083.4134775269567</v>
      </c>
      <c r="BW29" s="15">
        <f>BT29+BV29</f>
        <v>6019.9977418383442</v>
      </c>
      <c r="BX29" s="58">
        <f>BQ29+BR29+BT29+BV29</f>
        <v>11480.313153936615</v>
      </c>
      <c r="BY29" s="15">
        <f>IFERROR(BV29*(1+BY30),"na")</f>
        <v>3237.5841514033045</v>
      </c>
      <c r="BZ29" s="15">
        <f>IFERROR(BY29*(1+BZ30),"na")</f>
        <v>3399.4633589734699</v>
      </c>
      <c r="CA29" s="15">
        <f>BY29+BZ29</f>
        <v>6637.0475103767749</v>
      </c>
      <c r="CB29" s="15">
        <f>IFERROR(BZ29*(1+CB30),"na")</f>
        <v>3569.4365269221435</v>
      </c>
      <c r="CC29" s="15">
        <f>BY29+BZ29+CB29</f>
        <v>10206.484037298918</v>
      </c>
      <c r="CD29" s="15">
        <f>IFERROR(CB29*(1+CD30),"na")</f>
        <v>3747.9083532682507</v>
      </c>
      <c r="CE29" s="15">
        <f>CB29+CD29</f>
        <v>7317.3448801903942</v>
      </c>
      <c r="CF29" s="58">
        <f>BY29+BZ29+CB29+CD29</f>
        <v>13954.392390567169</v>
      </c>
      <c r="CG29" s="15">
        <f>IFERROR(CD29*(1+CG30),"na")</f>
        <v>3935.3037709316636</v>
      </c>
      <c r="CH29" s="15">
        <f>IFERROR(CG29*(1+CH30),"na")</f>
        <v>4132.0689594782471</v>
      </c>
      <c r="CI29" s="15">
        <f>CG29+CH29</f>
        <v>8067.3727304099102</v>
      </c>
      <c r="CJ29" s="15">
        <f>IFERROR(CH29*(1+CJ30),"na")</f>
        <v>4338.6724074521599</v>
      </c>
      <c r="CK29" s="15">
        <f>CG29+CH29+CJ29</f>
        <v>12406.045137862071</v>
      </c>
      <c r="CL29" s="15">
        <f>IFERROR(CJ29*(1+CL30),"na")</f>
        <v>4555.6060278247678</v>
      </c>
      <c r="CM29" s="15">
        <f>CJ29+CL29</f>
        <v>8894.2784352769268</v>
      </c>
      <c r="CN29" s="58">
        <f>CG29+CH29+CJ29+CL29</f>
        <v>16961.651165686839</v>
      </c>
      <c r="CO29" s="15">
        <f>IFERROR(CL29*(1+CO30),"na")</f>
        <v>4783.3863292160067</v>
      </c>
      <c r="CP29" s="15">
        <f>IFERROR(CO29*(1+CP30),"na")</f>
        <v>5022.5556456768072</v>
      </c>
      <c r="CQ29" s="15">
        <f>CO29+CP29</f>
        <v>9805.941974892814</v>
      </c>
      <c r="CR29" s="15">
        <f>IFERROR(CP29*(1+CR30),"na")</f>
        <v>5273.6834279606474</v>
      </c>
      <c r="CS29" s="15">
        <f>CO29+CP29+CR29</f>
        <v>15079.62540285346</v>
      </c>
      <c r="CT29" s="15">
        <f>IFERROR(CR29*(1+CT30),"na")</f>
        <v>5537.3675993586803</v>
      </c>
      <c r="CU29" s="15">
        <f>CR29+CT29</f>
        <v>10811.051027319329</v>
      </c>
      <c r="CV29" s="58">
        <f>CO29+CP29+CR29+CT29</f>
        <v>20616.993002212141</v>
      </c>
      <c r="CW29" s="15">
        <f>IFERROR(CT29*(1+CW30),"na")</f>
        <v>5814.2359793266141</v>
      </c>
      <c r="CX29" s="15">
        <f>IFERROR(CW29*(1+CX30),"na")</f>
        <v>6104.9477782929453</v>
      </c>
      <c r="CY29" s="15">
        <f>CW29+CX29</f>
        <v>11919.183757619559</v>
      </c>
      <c r="CZ29" s="15">
        <f>IFERROR(CX29*(1+CZ30),"na")</f>
        <v>6410.1951672075929</v>
      </c>
      <c r="DA29" s="15">
        <f>CW29+CX29+CZ29</f>
        <v>18329.378924827153</v>
      </c>
      <c r="DB29" s="15">
        <f>IFERROR(CZ29*(1+DB30),"na")</f>
        <v>6730.7049255679731</v>
      </c>
      <c r="DC29" s="15">
        <f>CZ29+DB29</f>
        <v>13140.900092775566</v>
      </c>
      <c r="DD29" s="58">
        <f>CW29+CX29+CZ29+DB29</f>
        <v>25060.083850395127</v>
      </c>
      <c r="DE29" s="15">
        <f>IFERROR(DB29*(1+DE30),"na")</f>
        <v>7067.2401718463716</v>
      </c>
      <c r="DF29" s="15">
        <f>IFERROR(DE29*(1+DF30),"na")</f>
        <v>7420.6021804386901</v>
      </c>
      <c r="DG29" s="15">
        <f>DE29+DF29</f>
        <v>14487.842352285061</v>
      </c>
      <c r="DH29" s="15">
        <f>IFERROR(DF29*(1+DH30),"na")</f>
        <v>7791.6322894606246</v>
      </c>
      <c r="DI29" s="15">
        <f>DE29+DF29+DH29</f>
        <v>22279.474641745684</v>
      </c>
      <c r="DJ29" s="15">
        <f>IFERROR(DH29*(1+DJ30),"na")</f>
        <v>8181.2139039336562</v>
      </c>
      <c r="DK29" s="15">
        <f>DH29+DJ29</f>
        <v>15972.846193394282</v>
      </c>
      <c r="DL29" s="58">
        <f>DE29+DF29+DH29+DJ29</f>
        <v>30460.688545679339</v>
      </c>
      <c r="DM29" s="15">
        <f>IFERROR(DJ29*(1+DM30),"na")</f>
        <v>8590.27459913034</v>
      </c>
      <c r="DN29" s="15">
        <f>IFERROR(DM29*(1+DN30),"na")</f>
        <v>9019.7883290868576</v>
      </c>
      <c r="DO29" s="15">
        <f>DM29+DN29</f>
        <v>17610.062928217198</v>
      </c>
      <c r="DP29" s="15">
        <f>IFERROR(DN29*(1+DP30),"na")</f>
        <v>9470.7777455412015</v>
      </c>
      <c r="DQ29" s="15">
        <f>DM29+DN29+DP29</f>
        <v>27080.840673758401</v>
      </c>
      <c r="DR29" s="15">
        <f>IFERROR(DP29*(1+DR30),"na")</f>
        <v>9944.3166328182615</v>
      </c>
      <c r="DS29" s="15">
        <f>DP29+DR29</f>
        <v>19415.094378359463</v>
      </c>
      <c r="DT29" s="58">
        <f>DM29+DN29+DP29+DR29</f>
        <v>37025.157306576664</v>
      </c>
    </row>
    <row r="30" spans="2:124" s="18" customFormat="1" ht="14.4" x14ac:dyDescent="0.3">
      <c r="B30" s="41" t="s">
        <v>194</v>
      </c>
      <c r="C30" s="45" t="s">
        <v>58</v>
      </c>
      <c r="D30" s="45"/>
      <c r="E30" s="68"/>
      <c r="F30" s="12"/>
      <c r="H30" s="12" t="str">
        <f>IFERROR(H29/F29-1,"na")</f>
        <v>na</v>
      </c>
      <c r="J30" s="12">
        <f>IFERROR(J29/H29-1,"na")</f>
        <v>0.25815508021390388</v>
      </c>
      <c r="L30" s="12"/>
      <c r="M30" s="68"/>
      <c r="N30" s="12">
        <f>IFERROR(N29/M29-1,"na")</f>
        <v>0.62634656817482304</v>
      </c>
      <c r="P30" s="12">
        <f>IFERROR(P29/N29-1,"na")</f>
        <v>-0.20950037850113545</v>
      </c>
      <c r="R30" s="12">
        <f>IFERROR(R29/P29-1,"na")</f>
        <v>0.6516638735934881</v>
      </c>
      <c r="T30" s="59"/>
      <c r="U30" s="68"/>
      <c r="V30" s="12">
        <f>IFERROR(V29/U29-1,"na")</f>
        <v>-0.28481961718267623</v>
      </c>
      <c r="X30" s="12">
        <f>IFERROR(X29/V29-1,"na")</f>
        <v>0.13640848544647266</v>
      </c>
      <c r="Z30" s="12">
        <f>IFERROR(Z29/X29-1,"na")</f>
        <v>0.16377252007814191</v>
      </c>
      <c r="AB30" s="59"/>
      <c r="AC30" s="68"/>
      <c r="AD30" s="12">
        <f>IFERROR(AD29/AC29-1,"na")</f>
        <v>-2.9541530788413595E-2</v>
      </c>
      <c r="AF30" s="12">
        <f>IFERROR(AF29/AD29-1,"na")</f>
        <v>-1.5418066811622722E-2</v>
      </c>
      <c r="AH30" s="12">
        <f>IFERROR(AH29/AF29-1,"na")</f>
        <v>0.16141337080907436</v>
      </c>
      <c r="AJ30" s="59"/>
      <c r="AK30" s="68"/>
      <c r="AL30" s="12">
        <f>IFERROR(AL29/AK29-1,"na")</f>
        <v>-4.5866935483871107E-2</v>
      </c>
      <c r="AN30" s="12">
        <f>IFERROR(AN29/AL29-1,"na")</f>
        <v>0.65390033456594487</v>
      </c>
      <c r="AP30" s="12">
        <f>IFERROR(AP29/AN29-1,"na")</f>
        <v>-0.22512643066276294</v>
      </c>
      <c r="AR30" s="59"/>
      <c r="AS30" s="68"/>
      <c r="AT30" s="12">
        <f>IFERROR(AT29/AS29-1,"na")</f>
        <v>-1.3949142361342814E-2</v>
      </c>
      <c r="AV30" s="12">
        <f>IFERROR(AV29/AT29-1,"na")</f>
        <v>0.10680925950994991</v>
      </c>
      <c r="AX30" s="95">
        <v>0.05</v>
      </c>
      <c r="AY30" s="12"/>
      <c r="AZ30" s="59"/>
      <c r="BA30" s="95">
        <v>0.05</v>
      </c>
      <c r="BB30" s="95">
        <v>0.05</v>
      </c>
      <c r="BD30" s="95">
        <v>0.05</v>
      </c>
      <c r="BF30" s="95">
        <v>0.05</v>
      </c>
      <c r="BG30" s="12"/>
      <c r="BH30" s="59"/>
      <c r="BI30" s="95">
        <v>0.05</v>
      </c>
      <c r="BJ30" s="95">
        <v>0.05</v>
      </c>
      <c r="BL30" s="95">
        <v>0.05</v>
      </c>
      <c r="BN30" s="95">
        <v>0.05</v>
      </c>
      <c r="BO30" s="12"/>
      <c r="BP30" s="59"/>
      <c r="BQ30" s="95">
        <v>0.05</v>
      </c>
      <c r="BR30" s="95">
        <v>0.05</v>
      </c>
      <c r="BT30" s="95">
        <v>0.05</v>
      </c>
      <c r="BV30" s="95">
        <v>0.05</v>
      </c>
      <c r="BW30" s="12"/>
      <c r="BX30" s="59"/>
      <c r="BY30" s="95">
        <v>0.05</v>
      </c>
      <c r="BZ30" s="95">
        <v>0.05</v>
      </c>
      <c r="CB30" s="95">
        <v>0.05</v>
      </c>
      <c r="CD30" s="95">
        <v>0.05</v>
      </c>
      <c r="CE30" s="12"/>
      <c r="CF30" s="59"/>
      <c r="CG30" s="95">
        <v>0.05</v>
      </c>
      <c r="CH30" s="95">
        <v>0.05</v>
      </c>
      <c r="CJ30" s="95">
        <v>0.05</v>
      </c>
      <c r="CL30" s="95">
        <v>0.05</v>
      </c>
      <c r="CM30" s="12"/>
      <c r="CN30" s="59"/>
      <c r="CO30" s="95">
        <v>0.05</v>
      </c>
      <c r="CP30" s="95">
        <v>0.05</v>
      </c>
      <c r="CR30" s="95">
        <v>0.05</v>
      </c>
      <c r="CT30" s="95">
        <v>0.05</v>
      </c>
      <c r="CU30" s="12"/>
      <c r="CV30" s="59"/>
      <c r="CW30" s="95">
        <v>0.05</v>
      </c>
      <c r="CX30" s="95">
        <v>0.05</v>
      </c>
      <c r="CZ30" s="95">
        <v>0.05</v>
      </c>
      <c r="DB30" s="95">
        <v>0.05</v>
      </c>
      <c r="DC30" s="12"/>
      <c r="DD30" s="59"/>
      <c r="DE30" s="95">
        <v>0.05</v>
      </c>
      <c r="DF30" s="95">
        <v>0.05</v>
      </c>
      <c r="DH30" s="95">
        <v>0.05</v>
      </c>
      <c r="DJ30" s="95">
        <v>0.05</v>
      </c>
      <c r="DK30" s="12"/>
      <c r="DL30" s="59"/>
      <c r="DM30" s="95">
        <v>0.05</v>
      </c>
      <c r="DN30" s="95">
        <v>0.05</v>
      </c>
      <c r="DP30" s="95">
        <v>0.05</v>
      </c>
      <c r="DR30" s="95">
        <v>0.05</v>
      </c>
      <c r="DS30" s="12"/>
      <c r="DT30" s="59"/>
    </row>
    <row r="31" spans="2:124" s="18" customFormat="1" ht="14.4" x14ac:dyDescent="0.3">
      <c r="B31" s="41" t="s">
        <v>24</v>
      </c>
      <c r="C31" s="45" t="s">
        <v>58</v>
      </c>
      <c r="D31" s="45"/>
      <c r="E31" s="67"/>
      <c r="F31" s="12"/>
      <c r="G31" s="12"/>
      <c r="H31" s="12">
        <f>IFERROR(H29/H13,"na")</f>
        <v>7.3121924944449827E-3</v>
      </c>
      <c r="I31" s="12"/>
      <c r="J31" s="12">
        <f t="shared" ref="J31:AO31" si="65">IFERROR(J29/J13,"na")</f>
        <v>8.818122361169153E-3</v>
      </c>
      <c r="K31" s="12">
        <f t="shared" si="65"/>
        <v>8.0811106013205548E-3</v>
      </c>
      <c r="L31" s="67">
        <f t="shared" si="65"/>
        <v>8.6739379063380771E-3</v>
      </c>
      <c r="M31" s="67">
        <f t="shared" si="65"/>
        <v>5.7443575257006517E-3</v>
      </c>
      <c r="N31" s="12">
        <f t="shared" si="65"/>
        <v>7.7920450062856908E-3</v>
      </c>
      <c r="O31" s="12">
        <f t="shared" si="65"/>
        <v>6.8608359075873621E-3</v>
      </c>
      <c r="P31" s="12">
        <f t="shared" si="65"/>
        <v>5.8099989846063542E-3</v>
      </c>
      <c r="Q31" s="12">
        <f t="shared" si="65"/>
        <v>6.4759084486912897E-3</v>
      </c>
      <c r="R31" s="12">
        <f t="shared" si="65"/>
        <v>9.2230339222893545E-3</v>
      </c>
      <c r="S31" s="12">
        <f t="shared" si="65"/>
        <v>7.5503518691654066E-3</v>
      </c>
      <c r="T31" s="63">
        <f t="shared" si="65"/>
        <v>7.2339848617181506E-3</v>
      </c>
      <c r="U31" s="67">
        <f t="shared" si="65"/>
        <v>7.6956913088988173E-3</v>
      </c>
      <c r="V31" s="12">
        <f t="shared" si="65"/>
        <v>5.7300231872299918E-3</v>
      </c>
      <c r="W31" s="12">
        <f t="shared" si="65"/>
        <v>6.7326485848280826E-3</v>
      </c>
      <c r="X31" s="12">
        <f t="shared" si="65"/>
        <v>5.9683703576552741E-3</v>
      </c>
      <c r="Y31" s="12">
        <f t="shared" si="65"/>
        <v>6.4664246373508849E-3</v>
      </c>
      <c r="Z31" s="12">
        <f t="shared" si="65"/>
        <v>7.7296030171618377E-3</v>
      </c>
      <c r="AA31" s="12">
        <f t="shared" si="65"/>
        <v>6.8019551910923955E-3</v>
      </c>
      <c r="AB31" s="63">
        <f t="shared" si="65"/>
        <v>6.7675573795451423E-3</v>
      </c>
      <c r="AC31" s="67">
        <f t="shared" si="65"/>
        <v>8.0646159367825689E-3</v>
      </c>
      <c r="AD31" s="12">
        <f t="shared" si="65"/>
        <v>8.2480445743306312E-3</v>
      </c>
      <c r="AE31" s="12">
        <f t="shared" si="65"/>
        <v>8.153924373780274E-3</v>
      </c>
      <c r="AF31" s="12">
        <f t="shared" si="65"/>
        <v>7.7656068273731019E-3</v>
      </c>
      <c r="AG31" s="12">
        <f t="shared" si="65"/>
        <v>8.0229141961608557E-3</v>
      </c>
      <c r="AH31" s="12">
        <f t="shared" si="65"/>
        <v>8.7399645264706859E-3</v>
      </c>
      <c r="AI31" s="12">
        <f t="shared" si="65"/>
        <v>8.2604425620722462E-3</v>
      </c>
      <c r="AJ31" s="63">
        <f t="shared" si="65"/>
        <v>8.208088583995474E-3</v>
      </c>
      <c r="AK31" s="67">
        <f t="shared" si="65"/>
        <v>8.4016888072058048E-3</v>
      </c>
      <c r="AL31" s="12">
        <f t="shared" si="65"/>
        <v>7.8545273487339601E-3</v>
      </c>
      <c r="AM31" s="12">
        <f t="shared" si="65"/>
        <v>8.1253189507293818E-3</v>
      </c>
      <c r="AN31" s="12">
        <f t="shared" si="65"/>
        <v>1.1142211632623161E-2</v>
      </c>
      <c r="AO31" s="12">
        <f t="shared" si="65"/>
        <v>9.2434676666591914E-3</v>
      </c>
      <c r="AP31" s="12">
        <f t="shared" ref="AP31:BU31" si="66">IFERROR(AP29/AP13,"na")</f>
        <v>7.9848202839449493E-3</v>
      </c>
      <c r="AQ31" s="12">
        <f t="shared" si="66"/>
        <v>9.5018652622339255E-3</v>
      </c>
      <c r="AR31" s="63">
        <f t="shared" si="66"/>
        <v>8.8833708188574226E-3</v>
      </c>
      <c r="AS31" s="67">
        <f t="shared" si="66"/>
        <v>8.7832272776567893E-3</v>
      </c>
      <c r="AT31" s="12">
        <f t="shared" si="66"/>
        <v>8.3921390866121687E-3</v>
      </c>
      <c r="AU31" s="12">
        <f t="shared" si="66"/>
        <v>8.5846035076948997E-3</v>
      </c>
      <c r="AV31" s="12">
        <f t="shared" si="66"/>
        <v>8.7901360396115177E-3</v>
      </c>
      <c r="AW31" s="12">
        <f t="shared" si="66"/>
        <v>8.6563840386408627E-3</v>
      </c>
      <c r="AX31" s="12">
        <f t="shared" si="66"/>
        <v>8.7901360396115177E-3</v>
      </c>
      <c r="AY31" s="12">
        <f t="shared" si="66"/>
        <v>8.7901360396115159E-3</v>
      </c>
      <c r="AZ31" s="63">
        <f t="shared" si="66"/>
        <v>8.6922713798428253E-3</v>
      </c>
      <c r="BA31" s="12">
        <f t="shared" si="66"/>
        <v>8.7901360396115177E-3</v>
      </c>
      <c r="BB31" s="12">
        <f t="shared" si="66"/>
        <v>8.7901360396115159E-3</v>
      </c>
      <c r="BC31" s="12">
        <f t="shared" si="66"/>
        <v>8.7901360396115159E-3</v>
      </c>
      <c r="BD31" s="12">
        <f t="shared" si="66"/>
        <v>8.7901360396115159E-3</v>
      </c>
      <c r="BE31" s="12">
        <f t="shared" si="66"/>
        <v>8.7901360396115159E-3</v>
      </c>
      <c r="BF31" s="12">
        <f t="shared" si="66"/>
        <v>8.7901360396115159E-3</v>
      </c>
      <c r="BG31" s="12">
        <f t="shared" si="66"/>
        <v>8.7901360396115159E-3</v>
      </c>
      <c r="BH31" s="63">
        <f t="shared" si="66"/>
        <v>8.7901360396115159E-3</v>
      </c>
      <c r="BI31" s="12">
        <f t="shared" si="66"/>
        <v>8.7901360396115159E-3</v>
      </c>
      <c r="BJ31" s="12">
        <f t="shared" si="66"/>
        <v>8.7901360396115159E-3</v>
      </c>
      <c r="BK31" s="12">
        <f t="shared" si="66"/>
        <v>8.7901360396115159E-3</v>
      </c>
      <c r="BL31" s="12">
        <f t="shared" si="66"/>
        <v>8.7901360396115177E-3</v>
      </c>
      <c r="BM31" s="12">
        <f t="shared" si="66"/>
        <v>8.7901360396115159E-3</v>
      </c>
      <c r="BN31" s="12">
        <f t="shared" si="66"/>
        <v>8.7901360396115177E-3</v>
      </c>
      <c r="BO31" s="12">
        <f t="shared" si="66"/>
        <v>8.7901360396115159E-3</v>
      </c>
      <c r="BP31" s="63">
        <f t="shared" si="66"/>
        <v>8.7901360396115159E-3</v>
      </c>
      <c r="BQ31" s="12">
        <f t="shared" si="66"/>
        <v>8.7901360396115177E-3</v>
      </c>
      <c r="BR31" s="12">
        <f t="shared" si="66"/>
        <v>8.7901360396115194E-3</v>
      </c>
      <c r="BS31" s="12">
        <f t="shared" si="66"/>
        <v>8.7901360396115177E-3</v>
      </c>
      <c r="BT31" s="12">
        <f t="shared" si="66"/>
        <v>8.7901360396115177E-3</v>
      </c>
      <c r="BU31" s="12">
        <f t="shared" si="66"/>
        <v>8.7901360396115194E-3</v>
      </c>
      <c r="BV31" s="12">
        <f t="shared" ref="BV31:DA31" si="67">IFERROR(BV29/BV13,"na")</f>
        <v>8.7901360396115194E-3</v>
      </c>
      <c r="BW31" s="12">
        <f t="shared" si="67"/>
        <v>8.7901360396115177E-3</v>
      </c>
      <c r="BX31" s="63">
        <f t="shared" si="67"/>
        <v>8.7901360396115177E-3</v>
      </c>
      <c r="BY31" s="12">
        <f t="shared" si="67"/>
        <v>8.7901360396115177E-3</v>
      </c>
      <c r="BZ31" s="12">
        <f t="shared" si="67"/>
        <v>8.7901360396115177E-3</v>
      </c>
      <c r="CA31" s="12">
        <f t="shared" si="67"/>
        <v>8.7901360396115177E-3</v>
      </c>
      <c r="CB31" s="12">
        <f t="shared" si="67"/>
        <v>8.7901360396115177E-3</v>
      </c>
      <c r="CC31" s="12">
        <f t="shared" si="67"/>
        <v>8.7901360396115177E-3</v>
      </c>
      <c r="CD31" s="12">
        <f t="shared" si="67"/>
        <v>8.7901360396115177E-3</v>
      </c>
      <c r="CE31" s="12">
        <f t="shared" si="67"/>
        <v>8.7901360396115177E-3</v>
      </c>
      <c r="CF31" s="63">
        <f t="shared" si="67"/>
        <v>8.7901360396115177E-3</v>
      </c>
      <c r="CG31" s="12">
        <f t="shared" si="67"/>
        <v>8.7901360396115177E-3</v>
      </c>
      <c r="CH31" s="12">
        <f t="shared" si="67"/>
        <v>8.7901360396115177E-3</v>
      </c>
      <c r="CI31" s="12">
        <f t="shared" si="67"/>
        <v>8.7901360396115177E-3</v>
      </c>
      <c r="CJ31" s="12">
        <f t="shared" si="67"/>
        <v>8.7901360396115194E-3</v>
      </c>
      <c r="CK31" s="12">
        <f t="shared" si="67"/>
        <v>8.7901360396115177E-3</v>
      </c>
      <c r="CL31" s="12">
        <f t="shared" si="67"/>
        <v>8.7901360396115177E-3</v>
      </c>
      <c r="CM31" s="12">
        <f t="shared" si="67"/>
        <v>8.7901360396115177E-3</v>
      </c>
      <c r="CN31" s="63">
        <f t="shared" si="67"/>
        <v>8.7901360396115177E-3</v>
      </c>
      <c r="CO31" s="12">
        <f t="shared" si="67"/>
        <v>8.7901360396115177E-3</v>
      </c>
      <c r="CP31" s="12">
        <f t="shared" si="67"/>
        <v>8.7901360396115177E-3</v>
      </c>
      <c r="CQ31" s="12">
        <f t="shared" si="67"/>
        <v>8.7901360396115194E-3</v>
      </c>
      <c r="CR31" s="12">
        <f t="shared" si="67"/>
        <v>8.7901360396115177E-3</v>
      </c>
      <c r="CS31" s="12">
        <f t="shared" si="67"/>
        <v>8.7901360396115177E-3</v>
      </c>
      <c r="CT31" s="12">
        <f t="shared" si="67"/>
        <v>8.7901360396115194E-3</v>
      </c>
      <c r="CU31" s="12">
        <f t="shared" si="67"/>
        <v>8.7901360396115194E-3</v>
      </c>
      <c r="CV31" s="63">
        <f t="shared" si="67"/>
        <v>8.7901360396115194E-3</v>
      </c>
      <c r="CW31" s="12">
        <f t="shared" si="67"/>
        <v>8.7901360396115194E-3</v>
      </c>
      <c r="CX31" s="12">
        <f t="shared" si="67"/>
        <v>8.7901360396115177E-3</v>
      </c>
      <c r="CY31" s="12">
        <f t="shared" si="67"/>
        <v>8.7901360396115177E-3</v>
      </c>
      <c r="CZ31" s="12">
        <f t="shared" si="67"/>
        <v>8.7901360396115177E-3</v>
      </c>
      <c r="DA31" s="12">
        <f t="shared" si="67"/>
        <v>8.7901360396115177E-3</v>
      </c>
      <c r="DB31" s="12">
        <f t="shared" ref="DB31:DT31" si="68">IFERROR(DB29/DB13,"na")</f>
        <v>8.7901360396115177E-3</v>
      </c>
      <c r="DC31" s="12">
        <f t="shared" si="68"/>
        <v>8.7901360396115177E-3</v>
      </c>
      <c r="DD31" s="63">
        <f t="shared" si="68"/>
        <v>8.7901360396115177E-3</v>
      </c>
      <c r="DE31" s="12">
        <f t="shared" si="68"/>
        <v>8.7901360396115177E-3</v>
      </c>
      <c r="DF31" s="12">
        <f t="shared" si="68"/>
        <v>8.7901360396115159E-3</v>
      </c>
      <c r="DG31" s="12">
        <f t="shared" si="68"/>
        <v>8.7901360396115159E-3</v>
      </c>
      <c r="DH31" s="12">
        <f t="shared" si="68"/>
        <v>8.7901360396115159E-3</v>
      </c>
      <c r="DI31" s="12">
        <f t="shared" si="68"/>
        <v>8.7901360396115159E-3</v>
      </c>
      <c r="DJ31" s="12">
        <f t="shared" si="68"/>
        <v>8.7901360396115159E-3</v>
      </c>
      <c r="DK31" s="12">
        <f t="shared" si="68"/>
        <v>8.7901360396115159E-3</v>
      </c>
      <c r="DL31" s="63">
        <f t="shared" si="68"/>
        <v>8.7901360396115142E-3</v>
      </c>
      <c r="DM31" s="12">
        <f t="shared" si="68"/>
        <v>8.7901360396115159E-3</v>
      </c>
      <c r="DN31" s="12">
        <f t="shared" si="68"/>
        <v>8.7901360396115177E-3</v>
      </c>
      <c r="DO31" s="12">
        <f t="shared" si="68"/>
        <v>8.7901360396115159E-3</v>
      </c>
      <c r="DP31" s="12">
        <f t="shared" si="68"/>
        <v>8.7901360396115177E-3</v>
      </c>
      <c r="DQ31" s="12">
        <f t="shared" si="68"/>
        <v>8.7901360396115177E-3</v>
      </c>
      <c r="DR31" s="12">
        <f t="shared" si="68"/>
        <v>8.7901360396115177E-3</v>
      </c>
      <c r="DS31" s="12">
        <f t="shared" si="68"/>
        <v>8.7901360396115177E-3</v>
      </c>
      <c r="DT31" s="63">
        <f t="shared" si="68"/>
        <v>8.7901360396115159E-3</v>
      </c>
    </row>
    <row r="32" spans="2:124" ht="14.4" x14ac:dyDescent="0.3">
      <c r="B32" s="10" t="s">
        <v>200</v>
      </c>
      <c r="C32" s="10" t="s">
        <v>57</v>
      </c>
      <c r="E32" s="66"/>
      <c r="F32" s="15"/>
      <c r="G32" s="15"/>
      <c r="H32" s="19">
        <v>7220.8</v>
      </c>
      <c r="I32" s="19"/>
      <c r="J32" s="19">
        <v>7428.1</v>
      </c>
      <c r="K32" s="19">
        <f>H32+J32</f>
        <v>14648.900000000001</v>
      </c>
      <c r="L32" s="19">
        <v>29536.3</v>
      </c>
      <c r="M32" s="171">
        <v>6782.1</v>
      </c>
      <c r="N32" s="19">
        <v>8649</v>
      </c>
      <c r="O32" s="19">
        <f>M32+N32</f>
        <v>15431.1</v>
      </c>
      <c r="P32" s="19">
        <v>8147.5</v>
      </c>
      <c r="Q32" s="19">
        <f>M32+N32+P32</f>
        <v>23578.6</v>
      </c>
      <c r="R32" s="19">
        <v>9358.7000000000007</v>
      </c>
      <c r="S32" s="19">
        <f>P32+R32</f>
        <v>17506.2</v>
      </c>
      <c r="T32" s="172">
        <f>M32+N32+P32+R32</f>
        <v>32937.300000000003</v>
      </c>
      <c r="U32" s="171">
        <v>9384.5</v>
      </c>
      <c r="V32" s="19">
        <v>10128.299999999999</v>
      </c>
      <c r="W32" s="19">
        <f>U32+V32</f>
        <v>19512.8</v>
      </c>
      <c r="X32" s="19">
        <v>10246.700000000001</v>
      </c>
      <c r="Y32" s="19">
        <f>U32+V32+X32</f>
        <v>29759.5</v>
      </c>
      <c r="Z32" s="19">
        <v>9734.7000000000007</v>
      </c>
      <c r="AA32" s="19">
        <f>X32+Z32</f>
        <v>19981.400000000001</v>
      </c>
      <c r="AB32" s="172">
        <f>U32+V32+X32+Z32</f>
        <v>39494.199999999997</v>
      </c>
      <c r="AC32" s="171">
        <v>9432.6</v>
      </c>
      <c r="AD32" s="19">
        <v>9777.1</v>
      </c>
      <c r="AE32" s="19">
        <f>AC32+AD32</f>
        <v>19209.7</v>
      </c>
      <c r="AF32" s="19">
        <v>10489.4</v>
      </c>
      <c r="AG32" s="19">
        <f>AC32+AD32+AF32</f>
        <v>29699.1</v>
      </c>
      <c r="AH32" s="19">
        <v>13123.2</v>
      </c>
      <c r="AI32" s="19">
        <f>AF32+AH32</f>
        <v>23612.6</v>
      </c>
      <c r="AJ32" s="172">
        <f>AC32+AD32+AF32+AH32</f>
        <v>42822.3</v>
      </c>
      <c r="AK32" s="171">
        <v>10752.5</v>
      </c>
      <c r="AL32" s="19">
        <v>10917.9</v>
      </c>
      <c r="AM32" s="19">
        <f>AK32+AL32</f>
        <v>21670.400000000001</v>
      </c>
      <c r="AN32" s="19">
        <v>12610.9</v>
      </c>
      <c r="AO32" s="19">
        <f>AK32+AL32+AN32</f>
        <v>34281.300000000003</v>
      </c>
      <c r="AP32" s="19">
        <v>11614.5</v>
      </c>
      <c r="AQ32" s="19">
        <f>AN32+AP32</f>
        <v>24225.4</v>
      </c>
      <c r="AR32" s="172">
        <f>AK32+AL32+AN32+AP32</f>
        <v>45895.8</v>
      </c>
      <c r="AS32" s="171">
        <v>10878.1</v>
      </c>
      <c r="AT32" s="19">
        <v>12135.8</v>
      </c>
      <c r="AU32" s="19">
        <f>AS32+AT32</f>
        <v>23013.9</v>
      </c>
      <c r="AV32" s="19">
        <v>12176.6</v>
      </c>
      <c r="AW32" s="19">
        <f>AS32+AT32+AV32</f>
        <v>35190.5</v>
      </c>
      <c r="AX32" s="15">
        <f>IFERROR(AV32*(1+AX33),"na")</f>
        <v>12785.43</v>
      </c>
      <c r="AY32" s="26">
        <f>AV32+AX32</f>
        <v>24962.03</v>
      </c>
      <c r="AZ32" s="58">
        <f>AS32+AT32+AV32+AX32</f>
        <v>47975.93</v>
      </c>
      <c r="BA32" s="15">
        <f>IFERROR(AX32*(1+BA33),"na")</f>
        <v>13424.701500000001</v>
      </c>
      <c r="BB32" s="15">
        <f>IFERROR(BA32*(1+BB33),"na")</f>
        <v>14095.936575000002</v>
      </c>
      <c r="BC32" s="15">
        <f>BA32+BB32</f>
        <v>27520.638075000003</v>
      </c>
      <c r="BD32" s="15">
        <f>IFERROR(BB32*(1+BD33),"na")</f>
        <v>14800.733403750002</v>
      </c>
      <c r="BE32" s="15">
        <f>BA32+BB32+BD32</f>
        <v>42321.371478750007</v>
      </c>
      <c r="BF32" s="15">
        <f>IFERROR(BD32*(1+BF33),"na")</f>
        <v>15540.770073937503</v>
      </c>
      <c r="BG32" s="26">
        <f>BD32+BF32</f>
        <v>30341.503477687504</v>
      </c>
      <c r="BH32" s="58">
        <f>BA32+BB32+BD32+BF32</f>
        <v>57862.141552687506</v>
      </c>
      <c r="BI32" s="15">
        <f>IFERROR(BF32*(1+BI33),"na")</f>
        <v>16317.80857763438</v>
      </c>
      <c r="BJ32" s="15">
        <f>IFERROR(BI32*(1+BJ33),"na")</f>
        <v>17133.699006516101</v>
      </c>
      <c r="BK32" s="15">
        <f>BI32+BJ32</f>
        <v>33451.50758415048</v>
      </c>
      <c r="BL32" s="15">
        <f>IFERROR(BJ32*(1+BL33),"na")</f>
        <v>17990.383956841906</v>
      </c>
      <c r="BM32" s="15">
        <f>BI32+BJ32+BL32</f>
        <v>51441.891540992387</v>
      </c>
      <c r="BN32" s="15">
        <f>IFERROR(BL32*(1+BN33),"na")</f>
        <v>18889.903154684001</v>
      </c>
      <c r="BO32" s="26">
        <f>BL32+BN32</f>
        <v>36880.287111525904</v>
      </c>
      <c r="BP32" s="58">
        <f>BI32+BJ32+BL32+BN32</f>
        <v>70331.794695676392</v>
      </c>
      <c r="BQ32" s="15">
        <f>IFERROR(BN32*(1+BQ33),"na")</f>
        <v>19834.398312418201</v>
      </c>
      <c r="BR32" s="15">
        <f>IFERROR(BQ32*(1+BR33),"na")</f>
        <v>20826.118228039111</v>
      </c>
      <c r="BS32" s="15">
        <f>BQ32+BR32</f>
        <v>40660.516540457313</v>
      </c>
      <c r="BT32" s="15">
        <f>IFERROR(BR32*(1+BT33),"na")</f>
        <v>21867.424139441067</v>
      </c>
      <c r="BU32" s="15">
        <f>BQ32+BR32+BT32</f>
        <v>62527.940679898384</v>
      </c>
      <c r="BV32" s="15">
        <f>IFERROR(BT32*(1+BV33),"na")</f>
        <v>22960.795346413121</v>
      </c>
      <c r="BW32" s="26">
        <f>BT32+BV32</f>
        <v>44828.219485854192</v>
      </c>
      <c r="BX32" s="58">
        <f>BQ32+BR32+BT32+BV32</f>
        <v>85488.736026311497</v>
      </c>
      <c r="BY32" s="15">
        <f>IFERROR(BV32*(1+BY33),"na")</f>
        <v>24108.835113733778</v>
      </c>
      <c r="BZ32" s="15">
        <f>IFERROR(BY32*(1+BZ33),"na")</f>
        <v>25314.276869420468</v>
      </c>
      <c r="CA32" s="15">
        <f>BY32+BZ32</f>
        <v>49423.111983154246</v>
      </c>
      <c r="CB32" s="15">
        <f>IFERROR(BZ32*(1+CB33),"na")</f>
        <v>26579.990712891493</v>
      </c>
      <c r="CC32" s="15">
        <f>BY32+BZ32+CB32</f>
        <v>76003.102696045738</v>
      </c>
      <c r="CD32" s="15">
        <f>IFERROR(CB32*(1+CD33),"na")</f>
        <v>27908.990248536069</v>
      </c>
      <c r="CE32" s="26">
        <f>CB32+CD32</f>
        <v>54488.980961427558</v>
      </c>
      <c r="CF32" s="58">
        <f>BY32+BZ32+CB32+CD32</f>
        <v>103912.0929445818</v>
      </c>
      <c r="CG32" s="15">
        <f>IFERROR(CD32*(1+CG33),"na")</f>
        <v>29304.439760962872</v>
      </c>
      <c r="CH32" s="15">
        <f>IFERROR(CG32*(1+CH33),"na")</f>
        <v>30769.661749011018</v>
      </c>
      <c r="CI32" s="15">
        <f>CG32+CH32</f>
        <v>60074.101509973887</v>
      </c>
      <c r="CJ32" s="15">
        <f>IFERROR(CH32*(1+CJ33),"na")</f>
        <v>32308.144836461572</v>
      </c>
      <c r="CK32" s="15">
        <f>CG32+CH32+CJ32</f>
        <v>92382.246346435451</v>
      </c>
      <c r="CL32" s="15">
        <f>IFERROR(CJ32*(1+CL33),"na")</f>
        <v>33923.552078284651</v>
      </c>
      <c r="CM32" s="26">
        <f>CJ32+CL32</f>
        <v>66231.696914746222</v>
      </c>
      <c r="CN32" s="58">
        <f>CG32+CH32+CJ32+CL32</f>
        <v>126305.79842472009</v>
      </c>
      <c r="CO32" s="15">
        <f>IFERROR(CL32*(1+CO33),"na")</f>
        <v>35619.729682198886</v>
      </c>
      <c r="CP32" s="15">
        <f>IFERROR(CO32*(1+CP33),"na")</f>
        <v>37400.716166308834</v>
      </c>
      <c r="CQ32" s="15">
        <f>CO32+CP32</f>
        <v>73020.445848507719</v>
      </c>
      <c r="CR32" s="15">
        <f>IFERROR(CP32*(1+CR33),"na")</f>
        <v>39270.751974624276</v>
      </c>
      <c r="CS32" s="15">
        <f>CO32+CP32+CR32</f>
        <v>112291.197823132</v>
      </c>
      <c r="CT32" s="15">
        <f>IFERROR(CR32*(1+CT33),"na")</f>
        <v>41234.289573355491</v>
      </c>
      <c r="CU32" s="26">
        <f>CR32+CT32</f>
        <v>80505.041547979767</v>
      </c>
      <c r="CV32" s="58">
        <f>CO32+CP32+CR32+CT32</f>
        <v>153525.4873964875</v>
      </c>
      <c r="CW32" s="15">
        <f>IFERROR(CT32*(1+CW33),"na")</f>
        <v>43296.004052023265</v>
      </c>
      <c r="CX32" s="15">
        <f>IFERROR(CW32*(1+CX33),"na")</f>
        <v>45460.804254624432</v>
      </c>
      <c r="CY32" s="15">
        <f>CW32+CX32</f>
        <v>88756.808306647697</v>
      </c>
      <c r="CZ32" s="15">
        <f>IFERROR(CX32*(1+CZ33),"na")</f>
        <v>47733.844467355659</v>
      </c>
      <c r="DA32" s="15">
        <f>CW32+CX32+CZ32</f>
        <v>136490.65277400336</v>
      </c>
      <c r="DB32" s="15">
        <f>IFERROR(CZ32*(1+DB33),"na")</f>
        <v>50120.536690723442</v>
      </c>
      <c r="DC32" s="26">
        <f>CZ32+DB32</f>
        <v>97854.381158079108</v>
      </c>
      <c r="DD32" s="58">
        <f>CW32+CX32+CZ32+DB32</f>
        <v>186611.18946472681</v>
      </c>
      <c r="DE32" s="15">
        <f>IFERROR(DB32*(1+DE33),"na")</f>
        <v>52626.563525259618</v>
      </c>
      <c r="DF32" s="15">
        <f>IFERROR(DE32*(1+DF33),"na")</f>
        <v>55257.891701522603</v>
      </c>
      <c r="DG32" s="15">
        <f>DE32+DF32</f>
        <v>107884.45522678221</v>
      </c>
      <c r="DH32" s="15">
        <f>IFERROR(DF32*(1+DH33),"na")</f>
        <v>58020.786286598734</v>
      </c>
      <c r="DI32" s="15">
        <f>DE32+DF32+DH32</f>
        <v>165905.24151338096</v>
      </c>
      <c r="DJ32" s="15">
        <f>IFERROR(DH32*(1+DJ33),"na")</f>
        <v>60921.825600928671</v>
      </c>
      <c r="DK32" s="26">
        <f>DH32+DJ32</f>
        <v>118942.6118875274</v>
      </c>
      <c r="DL32" s="58">
        <f>DE32+DF32+DH32+DJ32</f>
        <v>226827.06711430964</v>
      </c>
      <c r="DM32" s="15">
        <f>IFERROR(DJ32*(1+DM33),"na")</f>
        <v>63967.916880975106</v>
      </c>
      <c r="DN32" s="15">
        <f>IFERROR(DM32*(1+DN33),"na")</f>
        <v>67166.312725023861</v>
      </c>
      <c r="DO32" s="15">
        <f>DM32+DN32</f>
        <v>131134.22960599896</v>
      </c>
      <c r="DP32" s="15">
        <f>IFERROR(DN32*(1+DP33),"na")</f>
        <v>70524.628361275056</v>
      </c>
      <c r="DQ32" s="15">
        <f>DM32+DN32+DP32</f>
        <v>201658.85796727403</v>
      </c>
      <c r="DR32" s="15">
        <f>IFERROR(DP32*(1+DR33),"na")</f>
        <v>74050.859779338818</v>
      </c>
      <c r="DS32" s="26">
        <f>DP32+DR32</f>
        <v>144575.48814061389</v>
      </c>
      <c r="DT32" s="58">
        <f>DM32+DN32+DP32+DR32</f>
        <v>275709.71774661285</v>
      </c>
    </row>
    <row r="33" spans="2:124" s="18" customFormat="1" ht="14.4" x14ac:dyDescent="0.3">
      <c r="B33" s="41" t="s">
        <v>194</v>
      </c>
      <c r="C33" s="45" t="s">
        <v>58</v>
      </c>
      <c r="D33" s="45"/>
      <c r="E33" s="68"/>
      <c r="F33" s="12"/>
      <c r="H33" s="12" t="str">
        <f>IFERROR(H32/F32-1,"na")</f>
        <v>na</v>
      </c>
      <c r="J33" s="12">
        <f>IFERROR(J32/H32-1,"na")</f>
        <v>2.8708730334588983E-2</v>
      </c>
      <c r="L33" s="12"/>
      <c r="M33" s="68"/>
      <c r="N33" s="12">
        <f>IFERROR(N32/M32-1,"na")</f>
        <v>0.27526872207723274</v>
      </c>
      <c r="P33" s="12">
        <f>IFERROR(P32/N32-1,"na")</f>
        <v>-5.7983581916984606E-2</v>
      </c>
      <c r="R33" s="12">
        <f>IFERROR(R32/P32-1,"na")</f>
        <v>0.1486590978827862</v>
      </c>
      <c r="T33" s="59"/>
      <c r="U33" s="68"/>
      <c r="V33" s="12">
        <f>IFERROR(V32/U32-1,"na")</f>
        <v>7.9258351537109029E-2</v>
      </c>
      <c r="X33" s="12">
        <f>IFERROR(X32/V32-1,"na")</f>
        <v>1.169001708085271E-2</v>
      </c>
      <c r="Z33" s="12">
        <f>IFERROR(Z32/X32-1,"na")</f>
        <v>-4.9967306547473833E-2</v>
      </c>
      <c r="AB33" s="59"/>
      <c r="AC33" s="68"/>
      <c r="AD33" s="12">
        <f>IFERROR(AD32/AC32-1,"na")</f>
        <v>3.6522273816339101E-2</v>
      </c>
      <c r="AF33" s="12">
        <f>IFERROR(AF32/AD32-1,"na")</f>
        <v>7.2853913737202181E-2</v>
      </c>
      <c r="AH33" s="12">
        <f>IFERROR(AH32/AF32-1,"na")</f>
        <v>0.25109157816462346</v>
      </c>
      <c r="AJ33" s="59"/>
      <c r="AK33" s="68"/>
      <c r="AL33" s="12">
        <f>IFERROR(AL32/AK32-1,"na")</f>
        <v>1.5382469193210957E-2</v>
      </c>
      <c r="AN33" s="12">
        <f>IFERROR(AN32/AL32-1,"na")</f>
        <v>0.15506645050788159</v>
      </c>
      <c r="AP33" s="12">
        <f>IFERROR(AP32/AN32-1,"na")</f>
        <v>-7.901101428129631E-2</v>
      </c>
      <c r="AR33" s="59"/>
      <c r="AS33" s="68"/>
      <c r="AT33" s="12">
        <f>IFERROR(AT32/AS32-1,"na")</f>
        <v>0.11561761704709461</v>
      </c>
      <c r="AV33" s="12">
        <f>IFERROR(AV32/AT32-1,"na")</f>
        <v>3.3619538884952505E-3</v>
      </c>
      <c r="AX33" s="21">
        <v>0.05</v>
      </c>
      <c r="AY33" s="16"/>
      <c r="AZ33" s="59"/>
      <c r="BA33" s="21">
        <v>0.05</v>
      </c>
      <c r="BB33" s="21">
        <v>0.05</v>
      </c>
      <c r="BD33" s="21">
        <v>0.05</v>
      </c>
      <c r="BF33" s="21">
        <v>0.05</v>
      </c>
      <c r="BG33" s="16"/>
      <c r="BH33" s="59"/>
      <c r="BI33" s="21">
        <v>0.05</v>
      </c>
      <c r="BJ33" s="21">
        <v>0.05</v>
      </c>
      <c r="BL33" s="21">
        <v>0.05</v>
      </c>
      <c r="BN33" s="21">
        <v>0.05</v>
      </c>
      <c r="BO33" s="16"/>
      <c r="BP33" s="59"/>
      <c r="BQ33" s="21">
        <v>0.05</v>
      </c>
      <c r="BR33" s="21">
        <v>0.05</v>
      </c>
      <c r="BT33" s="21">
        <v>0.05</v>
      </c>
      <c r="BV33" s="21">
        <v>0.05</v>
      </c>
      <c r="BW33" s="16"/>
      <c r="BX33" s="59"/>
      <c r="BY33" s="21">
        <v>0.05</v>
      </c>
      <c r="BZ33" s="21">
        <v>0.05</v>
      </c>
      <c r="CB33" s="21">
        <v>0.05</v>
      </c>
      <c r="CD33" s="21">
        <v>0.05</v>
      </c>
      <c r="CE33" s="16"/>
      <c r="CF33" s="59"/>
      <c r="CG33" s="21">
        <v>0.05</v>
      </c>
      <c r="CH33" s="21">
        <v>0.05</v>
      </c>
      <c r="CJ33" s="21">
        <v>0.05</v>
      </c>
      <c r="CL33" s="21">
        <v>0.05</v>
      </c>
      <c r="CM33" s="16"/>
      <c r="CN33" s="59"/>
      <c r="CO33" s="21">
        <v>0.05</v>
      </c>
      <c r="CP33" s="21">
        <v>0.05</v>
      </c>
      <c r="CR33" s="21">
        <v>0.05</v>
      </c>
      <c r="CT33" s="21">
        <v>0.05</v>
      </c>
      <c r="CU33" s="16"/>
      <c r="CV33" s="59"/>
      <c r="CW33" s="21">
        <v>0.05</v>
      </c>
      <c r="CX33" s="21">
        <v>0.05</v>
      </c>
      <c r="CZ33" s="21">
        <v>0.05</v>
      </c>
      <c r="DB33" s="21">
        <v>0.05</v>
      </c>
      <c r="DC33" s="16"/>
      <c r="DD33" s="59"/>
      <c r="DE33" s="21">
        <v>0.05</v>
      </c>
      <c r="DF33" s="21">
        <v>0.05</v>
      </c>
      <c r="DH33" s="21">
        <v>0.05</v>
      </c>
      <c r="DJ33" s="21">
        <v>0.05</v>
      </c>
      <c r="DK33" s="16"/>
      <c r="DL33" s="59"/>
      <c r="DM33" s="21">
        <v>0.05</v>
      </c>
      <c r="DN33" s="21">
        <v>0.05</v>
      </c>
      <c r="DP33" s="21">
        <v>0.05</v>
      </c>
      <c r="DR33" s="21">
        <v>0.05</v>
      </c>
      <c r="DS33" s="16"/>
      <c r="DT33" s="59"/>
    </row>
    <row r="34" spans="2:124" s="18" customFormat="1" ht="14.4" x14ac:dyDescent="0.3">
      <c r="B34" s="41" t="s">
        <v>24</v>
      </c>
      <c r="C34" s="45" t="s">
        <v>58</v>
      </c>
      <c r="D34" s="45"/>
      <c r="E34" s="68"/>
      <c r="H34" s="12">
        <f t="shared" ref="H34:K34" si="69">IFERROR(H32/H17,"na")</f>
        <v>7.9189939385830521E-2</v>
      </c>
      <c r="I34" s="12"/>
      <c r="J34" s="12">
        <f t="shared" si="69"/>
        <v>7.8337718766313555E-2</v>
      </c>
      <c r="K34" s="12">
        <f t="shared" si="69"/>
        <v>7.8755494481862837E-2</v>
      </c>
      <c r="L34" s="12">
        <f>IFERROR(L32/L17,"na")</f>
        <v>9.0909594564439547E-2</v>
      </c>
      <c r="M34" s="12">
        <f t="shared" ref="M34:AO34" si="70">IFERROR(M32/M17,"na")</f>
        <v>6.654715437102976E-2</v>
      </c>
      <c r="N34" s="12">
        <f t="shared" si="70"/>
        <v>7.1112375477289103E-2</v>
      </c>
      <c r="O34" s="12">
        <f t="shared" si="70"/>
        <v>6.9031030882362163E-2</v>
      </c>
      <c r="P34" s="12">
        <f t="shared" si="70"/>
        <v>6.2785511284823903E-2</v>
      </c>
      <c r="Q34" s="12">
        <f t="shared" si="70"/>
        <v>6.6737087248496918E-2</v>
      </c>
      <c r="R34" s="12">
        <f t="shared" si="70"/>
        <v>6.9525585403542145E-2</v>
      </c>
      <c r="S34" s="12">
        <f t="shared" si="70"/>
        <v>6.6217254871107425E-2</v>
      </c>
      <c r="T34" s="12">
        <f t="shared" si="70"/>
        <v>6.7506391497842461E-2</v>
      </c>
      <c r="U34" s="12">
        <f t="shared" si="70"/>
        <v>7.0897526651260021E-2</v>
      </c>
      <c r="V34" s="12">
        <f t="shared" si="70"/>
        <v>7.9113437091136329E-2</v>
      </c>
      <c r="W34" s="12">
        <f t="shared" si="70"/>
        <v>7.4936940645862968E-2</v>
      </c>
      <c r="X34" s="12">
        <f t="shared" si="70"/>
        <v>7.4706073627772485E-2</v>
      </c>
      <c r="Y34" s="12">
        <f t="shared" si="70"/>
        <v>7.4857288319601714E-2</v>
      </c>
      <c r="Z34" s="12">
        <f t="shared" si="70"/>
        <v>7.8296202818750174E-2</v>
      </c>
      <c r="AA34" s="12">
        <f t="shared" si="70"/>
        <v>7.6413074362915265E-2</v>
      </c>
      <c r="AB34" s="12">
        <f t="shared" si="70"/>
        <v>7.5676566423603819E-2</v>
      </c>
      <c r="AC34" s="12">
        <f t="shared" si="70"/>
        <v>8.0276353683694512E-2</v>
      </c>
      <c r="AD34" s="12">
        <f t="shared" si="70"/>
        <v>8.8523883638958079E-2</v>
      </c>
      <c r="AE34" s="12">
        <f t="shared" si="70"/>
        <v>8.4272475021660687E-2</v>
      </c>
      <c r="AF34" s="12">
        <f t="shared" si="70"/>
        <v>9.2759728832504731E-2</v>
      </c>
      <c r="AG34" s="12">
        <f t="shared" si="70"/>
        <v>8.7086754231093008E-2</v>
      </c>
      <c r="AH34" s="12">
        <f t="shared" si="70"/>
        <v>0.11458287857700414</v>
      </c>
      <c r="AI34" s="12">
        <f t="shared" si="70"/>
        <v>0.10374075837962564</v>
      </c>
      <c r="AJ34" s="12">
        <f t="shared" si="70"/>
        <v>9.399943937021564E-2</v>
      </c>
      <c r="AK34" s="12">
        <f t="shared" si="70"/>
        <v>8.7026584284467856E-2</v>
      </c>
      <c r="AL34" s="12">
        <f t="shared" si="70"/>
        <v>8.6042987211647354E-2</v>
      </c>
      <c r="AM34" s="12">
        <f t="shared" si="70"/>
        <v>8.6528237352117107E-2</v>
      </c>
      <c r="AN34" s="12">
        <f t="shared" si="70"/>
        <v>8.62650645265884E-2</v>
      </c>
      <c r="AO34" s="12">
        <f t="shared" si="70"/>
        <v>8.643123871589431E-2</v>
      </c>
      <c r="AP34" s="12">
        <f t="shared" ref="AP34:AV34" si="71">IFERROR(AP32/AP13,"na")</f>
        <v>6.3712348988649775E-2</v>
      </c>
      <c r="AQ34" s="12">
        <f t="shared" si="71"/>
        <v>6.904006680175212E-2</v>
      </c>
      <c r="AR34" s="12">
        <f t="shared" si="71"/>
        <v>7.2029646914141751E-2</v>
      </c>
      <c r="AS34" s="12">
        <f t="shared" si="71"/>
        <v>6.3768821096628403E-2</v>
      </c>
      <c r="AT34" s="12">
        <f t="shared" si="71"/>
        <v>6.8935509359217509E-2</v>
      </c>
      <c r="AU34" s="12">
        <f t="shared" si="71"/>
        <v>6.6392850981530277E-2</v>
      </c>
      <c r="AV34" s="12">
        <f t="shared" si="71"/>
        <v>6.545619526659345E-2</v>
      </c>
      <c r="AX34" s="12">
        <f t="shared" ref="AX34:BD34" si="72">IFERROR(AX32/AX13,"na")</f>
        <v>6.5456195266593437E-2</v>
      </c>
      <c r="AY34" s="12">
        <f t="shared" si="72"/>
        <v>6.5456195266593437E-2</v>
      </c>
      <c r="AZ34" s="12">
        <f t="shared" si="72"/>
        <v>6.590218545611673E-2</v>
      </c>
      <c r="BA34" s="12">
        <f t="shared" si="72"/>
        <v>6.5456195266593437E-2</v>
      </c>
      <c r="BB34" s="12">
        <f t="shared" si="72"/>
        <v>6.5456195266593437E-2</v>
      </c>
      <c r="BC34" s="12">
        <f t="shared" si="72"/>
        <v>6.5456195266593437E-2</v>
      </c>
      <c r="BD34" s="12">
        <f t="shared" si="72"/>
        <v>6.5456195266593437E-2</v>
      </c>
      <c r="BF34" s="12">
        <f t="shared" ref="BF34:BL34" si="73">IFERROR(BF32/BF13,"na")</f>
        <v>6.5456195266593437E-2</v>
      </c>
      <c r="BG34" s="12">
        <f t="shared" si="73"/>
        <v>6.5456195266593437E-2</v>
      </c>
      <c r="BH34" s="12">
        <f t="shared" si="73"/>
        <v>6.5456195266593437E-2</v>
      </c>
      <c r="BI34" s="12">
        <f t="shared" si="73"/>
        <v>6.545619526659345E-2</v>
      </c>
      <c r="BJ34" s="12">
        <f t="shared" si="73"/>
        <v>6.545619526659345E-2</v>
      </c>
      <c r="BK34" s="12">
        <f t="shared" si="73"/>
        <v>6.545619526659345E-2</v>
      </c>
      <c r="BL34" s="12">
        <f t="shared" si="73"/>
        <v>6.5456195266593464E-2</v>
      </c>
      <c r="BN34" s="12">
        <f t="shared" ref="BN34:BT34" si="74">IFERROR(BN32/BN13,"na")</f>
        <v>6.545619526659345E-2</v>
      </c>
      <c r="BO34" s="12">
        <f t="shared" si="74"/>
        <v>6.5456195266593437E-2</v>
      </c>
      <c r="BP34" s="12">
        <f t="shared" si="74"/>
        <v>6.545619526659345E-2</v>
      </c>
      <c r="BQ34" s="12">
        <f t="shared" si="74"/>
        <v>6.545619526659345E-2</v>
      </c>
      <c r="BR34" s="12">
        <f t="shared" si="74"/>
        <v>6.545619526659345E-2</v>
      </c>
      <c r="BS34" s="12">
        <f t="shared" si="74"/>
        <v>6.545619526659345E-2</v>
      </c>
      <c r="BT34" s="12">
        <f t="shared" si="74"/>
        <v>6.5456195266593437E-2</v>
      </c>
      <c r="BV34" s="12">
        <f t="shared" ref="BV34:CB34" si="75">IFERROR(BV32/BV13,"na")</f>
        <v>6.5456195266593437E-2</v>
      </c>
      <c r="BW34" s="12">
        <f t="shared" si="75"/>
        <v>6.545619526659345E-2</v>
      </c>
      <c r="BX34" s="12">
        <f t="shared" si="75"/>
        <v>6.5456195266593437E-2</v>
      </c>
      <c r="BY34" s="12">
        <f t="shared" si="75"/>
        <v>6.545619526659345E-2</v>
      </c>
      <c r="BZ34" s="12">
        <f t="shared" si="75"/>
        <v>6.5456195266593437E-2</v>
      </c>
      <c r="CA34" s="12">
        <f t="shared" si="75"/>
        <v>6.5456195266593437E-2</v>
      </c>
      <c r="CB34" s="12">
        <f t="shared" si="75"/>
        <v>6.5456195266593437E-2</v>
      </c>
      <c r="CD34" s="12">
        <f t="shared" ref="CD34:CJ34" si="76">IFERROR(CD32/CD13,"na")</f>
        <v>6.5456195266593437E-2</v>
      </c>
      <c r="CE34" s="12">
        <f t="shared" si="76"/>
        <v>6.5456195266593437E-2</v>
      </c>
      <c r="CF34" s="12">
        <f t="shared" si="76"/>
        <v>6.5456195266593437E-2</v>
      </c>
      <c r="CG34" s="12">
        <f t="shared" si="76"/>
        <v>6.5456195266593437E-2</v>
      </c>
      <c r="CH34" s="12">
        <f t="shared" si="76"/>
        <v>6.5456195266593437E-2</v>
      </c>
      <c r="CI34" s="12">
        <f t="shared" si="76"/>
        <v>6.5456195266593437E-2</v>
      </c>
      <c r="CJ34" s="12">
        <f t="shared" si="76"/>
        <v>6.545619526659345E-2</v>
      </c>
      <c r="CL34" s="12">
        <f t="shared" ref="CL34:CR34" si="77">IFERROR(CL32/CL13,"na")</f>
        <v>6.5456195266593437E-2</v>
      </c>
      <c r="CM34" s="12">
        <f t="shared" si="77"/>
        <v>6.545619526659345E-2</v>
      </c>
      <c r="CN34" s="12">
        <f t="shared" si="77"/>
        <v>6.5456195266593437E-2</v>
      </c>
      <c r="CO34" s="12">
        <f t="shared" si="77"/>
        <v>6.5456195266593437E-2</v>
      </c>
      <c r="CP34" s="12">
        <f t="shared" si="77"/>
        <v>6.5456195266593437E-2</v>
      </c>
      <c r="CQ34" s="12">
        <f t="shared" si="77"/>
        <v>6.545619526659345E-2</v>
      </c>
      <c r="CR34" s="12">
        <f t="shared" si="77"/>
        <v>6.545619526659345E-2</v>
      </c>
      <c r="CT34" s="12">
        <f t="shared" ref="CT34:CZ34" si="78">IFERROR(CT32/CT13,"na")</f>
        <v>6.545619526659345E-2</v>
      </c>
      <c r="CU34" s="12">
        <f t="shared" si="78"/>
        <v>6.545619526659345E-2</v>
      </c>
      <c r="CV34" s="12">
        <f t="shared" si="78"/>
        <v>6.5456195266593464E-2</v>
      </c>
      <c r="CW34" s="12">
        <f t="shared" si="78"/>
        <v>6.545619526659345E-2</v>
      </c>
      <c r="CX34" s="12">
        <f t="shared" si="78"/>
        <v>6.545619526659345E-2</v>
      </c>
      <c r="CY34" s="12">
        <f t="shared" si="78"/>
        <v>6.5456195266593437E-2</v>
      </c>
      <c r="CZ34" s="12">
        <f t="shared" si="78"/>
        <v>6.545619526659345E-2</v>
      </c>
      <c r="DB34" s="12">
        <f t="shared" ref="DB34:DH34" si="79">IFERROR(DB32/DB13,"na")</f>
        <v>6.545619526659345E-2</v>
      </c>
      <c r="DC34" s="12">
        <f t="shared" si="79"/>
        <v>6.545619526659345E-2</v>
      </c>
      <c r="DD34" s="12">
        <f t="shared" si="79"/>
        <v>6.545619526659345E-2</v>
      </c>
      <c r="DE34" s="12">
        <f t="shared" si="79"/>
        <v>6.545619526659345E-2</v>
      </c>
      <c r="DF34" s="12">
        <f t="shared" si="79"/>
        <v>6.545619526659345E-2</v>
      </c>
      <c r="DG34" s="12">
        <f t="shared" si="79"/>
        <v>6.5456195266593437E-2</v>
      </c>
      <c r="DH34" s="12">
        <f t="shared" si="79"/>
        <v>6.5456195266593437E-2</v>
      </c>
      <c r="DJ34" s="12">
        <f t="shared" ref="DJ34:DP34" si="80">IFERROR(DJ32/DJ13,"na")</f>
        <v>6.5456195266593437E-2</v>
      </c>
      <c r="DK34" s="12">
        <f t="shared" si="80"/>
        <v>6.5456195266593437E-2</v>
      </c>
      <c r="DL34" s="12">
        <f t="shared" si="80"/>
        <v>6.5456195266593437E-2</v>
      </c>
      <c r="DM34" s="12">
        <f t="shared" si="80"/>
        <v>6.5456195266593437E-2</v>
      </c>
      <c r="DN34" s="12">
        <f t="shared" si="80"/>
        <v>6.5456195266593437E-2</v>
      </c>
      <c r="DO34" s="12">
        <f t="shared" si="80"/>
        <v>6.5456195266593423E-2</v>
      </c>
      <c r="DP34" s="12">
        <f t="shared" si="80"/>
        <v>6.5456195266593437E-2</v>
      </c>
      <c r="DR34" s="12">
        <f>IFERROR(DR32/DR13,"na")</f>
        <v>6.5456195266593437E-2</v>
      </c>
      <c r="DS34" s="12">
        <f>IFERROR(DS32/DS13,"na")</f>
        <v>6.5456195266593437E-2</v>
      </c>
      <c r="DT34" s="12">
        <f>IFERROR(DT32/DT13,"na")</f>
        <v>6.5456195266593423E-2</v>
      </c>
    </row>
    <row r="35" spans="2:124" x14ac:dyDescent="0.25">
      <c r="B35" s="40" t="s">
        <v>32</v>
      </c>
      <c r="C35" s="40" t="s">
        <v>57</v>
      </c>
      <c r="D35" s="40"/>
      <c r="E35" s="65"/>
      <c r="F35" s="16"/>
      <c r="G35" s="16"/>
      <c r="H35" s="16">
        <f t="shared" ref="H35:BP35" si="81">H25-H27-H29-H32</f>
        <v>3142.7999999999911</v>
      </c>
      <c r="I35" s="16"/>
      <c r="J35" s="16">
        <f t="shared" si="81"/>
        <v>3532.6999999999935</v>
      </c>
      <c r="K35" s="16">
        <f t="shared" si="81"/>
        <v>6675.4999999999709</v>
      </c>
      <c r="L35" s="65">
        <f t="shared" ref="L35:M35" si="82">L25-L27-L29-L32</f>
        <v>13253.200000000015</v>
      </c>
      <c r="M35" s="65">
        <f t="shared" si="82"/>
        <v>3773.6000000000004</v>
      </c>
      <c r="N35" s="16">
        <f t="shared" si="81"/>
        <v>4295.3000000000065</v>
      </c>
      <c r="O35" s="16">
        <f t="shared" si="81"/>
        <v>8068.900000000036</v>
      </c>
      <c r="P35" s="16">
        <f t="shared" si="81"/>
        <v>5036.5000000000091</v>
      </c>
      <c r="Q35" s="16">
        <f t="shared" si="81"/>
        <v>13105.400000000118</v>
      </c>
      <c r="R35" s="16">
        <f t="shared" si="81"/>
        <v>4257.2000000000116</v>
      </c>
      <c r="S35" s="16">
        <f t="shared" si="81"/>
        <v>9293.7000000000335</v>
      </c>
      <c r="T35" s="62">
        <f t="shared" si="81"/>
        <v>17362.600000000064</v>
      </c>
      <c r="U35" s="65">
        <f t="shared" si="81"/>
        <v>4430.9000000000051</v>
      </c>
      <c r="V35" s="16">
        <f t="shared" si="81"/>
        <v>2538.7000000000044</v>
      </c>
      <c r="W35" s="16">
        <f t="shared" si="81"/>
        <v>6969.600000000024</v>
      </c>
      <c r="X35" s="16">
        <f t="shared" si="81"/>
        <v>6052.199999999988</v>
      </c>
      <c r="Y35" s="16">
        <f t="shared" si="81"/>
        <v>13021.799999999952</v>
      </c>
      <c r="Z35" s="16">
        <f t="shared" si="81"/>
        <v>3587.6999999999971</v>
      </c>
      <c r="AA35" s="16">
        <f t="shared" si="81"/>
        <v>9639.9000000000269</v>
      </c>
      <c r="AB35" s="62">
        <f t="shared" si="81"/>
        <v>16609.500000000029</v>
      </c>
      <c r="AC35" s="65">
        <f t="shared" si="81"/>
        <v>1303.9999999999964</v>
      </c>
      <c r="AD35" s="16">
        <f t="shared" si="81"/>
        <v>1436.6999999999916</v>
      </c>
      <c r="AE35" s="16">
        <f t="shared" si="81"/>
        <v>2740.6999999999571</v>
      </c>
      <c r="AF35" s="16">
        <f t="shared" si="81"/>
        <v>3716.6000000000113</v>
      </c>
      <c r="AG35" s="16">
        <f t="shared" si="81"/>
        <v>6457.3000000000029</v>
      </c>
      <c r="AH35" s="16">
        <f t="shared" si="81"/>
        <v>3569.9999999999818</v>
      </c>
      <c r="AI35" s="16">
        <f t="shared" si="81"/>
        <v>7286.5999999999949</v>
      </c>
      <c r="AJ35" s="62">
        <f t="shared" si="81"/>
        <v>10027.300000000068</v>
      </c>
      <c r="AK35" s="65">
        <f t="shared" si="81"/>
        <v>6188.6999999999753</v>
      </c>
      <c r="AL35" s="16">
        <f t="shared" si="81"/>
        <v>5661.9000000000069</v>
      </c>
      <c r="AM35" s="16">
        <f t="shared" si="81"/>
        <v>11850.599999999984</v>
      </c>
      <c r="AN35" s="16">
        <f>AN25-AN27-AN29-AN32</f>
        <v>7915.9000000000178</v>
      </c>
      <c r="AO35" s="16">
        <f t="shared" si="81"/>
        <v>19766.500000000058</v>
      </c>
      <c r="AP35" s="16">
        <f t="shared" si="81"/>
        <v>4482.5999999999822</v>
      </c>
      <c r="AQ35" s="16">
        <f t="shared" si="81"/>
        <v>12398.500000000058</v>
      </c>
      <c r="AR35" s="62">
        <f t="shared" si="81"/>
        <v>24249.100000000064</v>
      </c>
      <c r="AS35" s="65">
        <f t="shared" si="81"/>
        <v>3658.8999999999887</v>
      </c>
      <c r="AT35" s="16">
        <f t="shared" si="81"/>
        <v>6881.7999999999993</v>
      </c>
      <c r="AU35" s="16">
        <f t="shared" si="81"/>
        <v>10540.69999999999</v>
      </c>
      <c r="AV35" s="16">
        <f t="shared" si="81"/>
        <v>5530.0000000000164</v>
      </c>
      <c r="AW35" s="16">
        <f t="shared" si="81"/>
        <v>16070.700000000033</v>
      </c>
      <c r="AX35" s="16">
        <f t="shared" si="81"/>
        <v>55425.04653</v>
      </c>
      <c r="AY35" s="16">
        <f t="shared" si="81"/>
        <v>60955.046529999992</v>
      </c>
      <c r="AZ35" s="62">
        <f t="shared" si="81"/>
        <v>71495.746530000033</v>
      </c>
      <c r="BA35" s="16">
        <f t="shared" si="81"/>
        <v>46300.821525000021</v>
      </c>
      <c r="BB35" s="16">
        <f t="shared" si="81"/>
        <v>48615.862601250024</v>
      </c>
      <c r="BC35" s="16">
        <f t="shared" si="81"/>
        <v>94916.684126249951</v>
      </c>
      <c r="BD35" s="16">
        <f t="shared" si="81"/>
        <v>51046.655731312501</v>
      </c>
      <c r="BE35" s="16">
        <f t="shared" si="81"/>
        <v>145963.3398575625</v>
      </c>
      <c r="BF35" s="16">
        <f t="shared" si="81"/>
        <v>53598.988517878126</v>
      </c>
      <c r="BG35" s="16">
        <f t="shared" si="81"/>
        <v>104645.64424919069</v>
      </c>
      <c r="BH35" s="62">
        <f t="shared" si="81"/>
        <v>199562.32837544076</v>
      </c>
      <c r="BI35" s="16">
        <f t="shared" si="81"/>
        <v>56278.937943772049</v>
      </c>
      <c r="BJ35" s="16">
        <f t="shared" si="81"/>
        <v>59092.884840960665</v>
      </c>
      <c r="BK35" s="16">
        <f t="shared" si="81"/>
        <v>115371.82278473277</v>
      </c>
      <c r="BL35" s="16">
        <f t="shared" si="81"/>
        <v>62047.52908300866</v>
      </c>
      <c r="BM35" s="16">
        <f t="shared" si="81"/>
        <v>177419.35186774141</v>
      </c>
      <c r="BN35" s="16">
        <f t="shared" si="81"/>
        <v>65149.905537159109</v>
      </c>
      <c r="BO35" s="16">
        <f t="shared" si="81"/>
        <v>127197.43462016787</v>
      </c>
      <c r="BP35" s="62">
        <f t="shared" si="81"/>
        <v>242569.25740490059</v>
      </c>
      <c r="BQ35" s="16">
        <f t="shared" ref="BQ35:DT35" si="83">BQ25-BQ27-BQ29-BQ32</f>
        <v>68407.400814017063</v>
      </c>
      <c r="BR35" s="16">
        <f t="shared" si="83"/>
        <v>71827.770854717906</v>
      </c>
      <c r="BS35" s="16">
        <f t="shared" si="83"/>
        <v>140235.17166873495</v>
      </c>
      <c r="BT35" s="16">
        <f t="shared" si="83"/>
        <v>75419.159397453841</v>
      </c>
      <c r="BU35" s="16">
        <f t="shared" si="83"/>
        <v>215654.33106618887</v>
      </c>
      <c r="BV35" s="16">
        <f t="shared" si="83"/>
        <v>79190.117367326515</v>
      </c>
      <c r="BW35" s="16">
        <f t="shared" si="83"/>
        <v>154609.2767647804</v>
      </c>
      <c r="BX35" s="62">
        <f t="shared" si="83"/>
        <v>294844.44843351527</v>
      </c>
      <c r="BY35" s="16">
        <f t="shared" si="83"/>
        <v>83149.623235692852</v>
      </c>
      <c r="BZ35" s="16">
        <f t="shared" si="83"/>
        <v>87307.104397477451</v>
      </c>
      <c r="CA35" s="16">
        <f t="shared" si="83"/>
        <v>170456.72763317038</v>
      </c>
      <c r="CB35" s="16">
        <f t="shared" si="83"/>
        <v>91672.459617351327</v>
      </c>
      <c r="CC35" s="16">
        <f t="shared" si="83"/>
        <v>262129.18725052188</v>
      </c>
      <c r="CD35" s="16">
        <f t="shared" si="83"/>
        <v>96256.082598219</v>
      </c>
      <c r="CE35" s="16">
        <f t="shared" si="83"/>
        <v>187928.5422155704</v>
      </c>
      <c r="CF35" s="62">
        <f t="shared" si="83"/>
        <v>358385.26984874078</v>
      </c>
      <c r="CG35" s="16">
        <f t="shared" si="83"/>
        <v>101068.8867281299</v>
      </c>
      <c r="CH35" s="16">
        <f t="shared" si="83"/>
        <v>106122.33106453638</v>
      </c>
      <c r="CI35" s="16">
        <f t="shared" si="83"/>
        <v>207191.21779266634</v>
      </c>
      <c r="CJ35" s="16">
        <f t="shared" si="83"/>
        <v>111428.44761776322</v>
      </c>
      <c r="CK35" s="16">
        <f t="shared" si="83"/>
        <v>318619.66541042953</v>
      </c>
      <c r="CL35" s="16">
        <f t="shared" si="83"/>
        <v>116999.86999865144</v>
      </c>
      <c r="CM35" s="16">
        <f t="shared" si="83"/>
        <v>228428.3176164146</v>
      </c>
      <c r="CN35" s="62">
        <f t="shared" si="83"/>
        <v>435619.53540908103</v>
      </c>
      <c r="CO35" s="16">
        <f t="shared" si="83"/>
        <v>122849.86349858397</v>
      </c>
      <c r="CP35" s="16">
        <f t="shared" si="83"/>
        <v>128992.3566735132</v>
      </c>
      <c r="CQ35" s="16">
        <f t="shared" si="83"/>
        <v>251842.22017209712</v>
      </c>
      <c r="CR35" s="16">
        <f t="shared" si="83"/>
        <v>135441.97450718883</v>
      </c>
      <c r="CS35" s="16">
        <f t="shared" si="83"/>
        <v>387284.19467928569</v>
      </c>
      <c r="CT35" s="16">
        <f t="shared" si="83"/>
        <v>142214.07323254828</v>
      </c>
      <c r="CU35" s="16">
        <f t="shared" si="83"/>
        <v>277656.04773973709</v>
      </c>
      <c r="CV35" s="62">
        <f t="shared" si="83"/>
        <v>529498.26791183371</v>
      </c>
      <c r="CW35" s="16">
        <f t="shared" si="83"/>
        <v>149324.77689417568</v>
      </c>
      <c r="CX35" s="16">
        <f t="shared" si="83"/>
        <v>156791.01573888448</v>
      </c>
      <c r="CY35" s="16">
        <f t="shared" si="83"/>
        <v>306115.79263306025</v>
      </c>
      <c r="CZ35" s="16">
        <f t="shared" si="83"/>
        <v>164630.56652582873</v>
      </c>
      <c r="DA35" s="16">
        <f t="shared" si="83"/>
        <v>470746.35915888881</v>
      </c>
      <c r="DB35" s="16">
        <f t="shared" si="83"/>
        <v>172862.09485212021</v>
      </c>
      <c r="DC35" s="16">
        <f t="shared" si="83"/>
        <v>337492.66137794894</v>
      </c>
      <c r="DD35" s="62">
        <f t="shared" si="83"/>
        <v>643608.45401100896</v>
      </c>
      <c r="DE35" s="16">
        <f t="shared" si="83"/>
        <v>181505.19959472617</v>
      </c>
      <c r="DF35" s="16">
        <f t="shared" si="83"/>
        <v>190580.45957446241</v>
      </c>
      <c r="DG35" s="16">
        <f t="shared" si="83"/>
        <v>372085.6591691887</v>
      </c>
      <c r="DH35" s="16">
        <f t="shared" si="83"/>
        <v>200109.48255318569</v>
      </c>
      <c r="DI35" s="16">
        <f t="shared" si="83"/>
        <v>572195.14172237436</v>
      </c>
      <c r="DJ35" s="16">
        <f t="shared" si="83"/>
        <v>210114.95668084495</v>
      </c>
      <c r="DK35" s="16">
        <f t="shared" si="83"/>
        <v>410224.43923403102</v>
      </c>
      <c r="DL35" s="62">
        <f t="shared" si="83"/>
        <v>782310.09840321972</v>
      </c>
      <c r="DM35" s="16">
        <f t="shared" si="83"/>
        <v>220620.70451488727</v>
      </c>
      <c r="DN35" s="16">
        <f t="shared" si="83"/>
        <v>231651.73974063163</v>
      </c>
      <c r="DO35" s="16">
        <f t="shared" si="83"/>
        <v>452272.44425551884</v>
      </c>
      <c r="DP35" s="16">
        <f t="shared" si="83"/>
        <v>243234.32672766317</v>
      </c>
      <c r="DQ35" s="16">
        <f t="shared" si="83"/>
        <v>695506.77098318189</v>
      </c>
      <c r="DR35" s="16">
        <f t="shared" si="83"/>
        <v>255396.04306404636</v>
      </c>
      <c r="DS35" s="16">
        <f t="shared" si="83"/>
        <v>498630.36979170935</v>
      </c>
      <c r="DT35" s="62">
        <f t="shared" si="83"/>
        <v>950902.81404722878</v>
      </c>
    </row>
    <row r="36" spans="2:124" s="18" customFormat="1" ht="14.4" x14ac:dyDescent="0.3">
      <c r="B36" s="41" t="s">
        <v>33</v>
      </c>
      <c r="C36" s="60" t="s">
        <v>58</v>
      </c>
      <c r="D36" s="60"/>
      <c r="E36" s="67"/>
      <c r="F36" s="12"/>
      <c r="G36" s="12"/>
      <c r="H36" s="12">
        <f>IFERROR(H35/H13,"na")</f>
        <v>3.0722939266766881E-2</v>
      </c>
      <c r="I36" s="12"/>
      <c r="J36" s="12">
        <f t="shared" ref="J36:AO36" si="84">IFERROR(J35/J13,"na")</f>
        <v>3.310145666273745E-2</v>
      </c>
      <c r="K36" s="12">
        <f t="shared" si="84"/>
        <v>3.1937394955369798E-2</v>
      </c>
      <c r="L36" s="67">
        <f t="shared" si="84"/>
        <v>3.5732137840445093E-2</v>
      </c>
      <c r="M36" s="67">
        <f t="shared" si="84"/>
        <v>3.3359352968581071E-2</v>
      </c>
      <c r="N36" s="12">
        <f t="shared" si="84"/>
        <v>3.1670297989684876E-2</v>
      </c>
      <c r="O36" s="12">
        <f t="shared" si="84"/>
        <v>3.2438414892026202E-2</v>
      </c>
      <c r="P36" s="12">
        <f t="shared" si="84"/>
        <v>3.5027603406715291E-2</v>
      </c>
      <c r="Q36" s="12">
        <f t="shared" si="84"/>
        <v>3.3386849167379856E-2</v>
      </c>
      <c r="R36" s="12">
        <f t="shared" si="84"/>
        <v>2.8456515447144764E-2</v>
      </c>
      <c r="S36" s="12">
        <f t="shared" si="84"/>
        <v>3.1676916380671181E-2</v>
      </c>
      <c r="T36" s="63">
        <f t="shared" si="84"/>
        <v>3.202631076548218E-2</v>
      </c>
      <c r="U36" s="67">
        <f t="shared" si="84"/>
        <v>3.0077479598306259E-2</v>
      </c>
      <c r="V36" s="12">
        <f t="shared" si="84"/>
        <v>1.7941304718081901E-2</v>
      </c>
      <c r="W36" s="12">
        <f t="shared" si="84"/>
        <v>2.4131585279926957E-2</v>
      </c>
      <c r="X36" s="12">
        <f t="shared" si="84"/>
        <v>3.9203137701976531E-2</v>
      </c>
      <c r="Y36" s="12">
        <f t="shared" si="84"/>
        <v>2.9381516571637335E-2</v>
      </c>
      <c r="Z36" s="12">
        <f t="shared" si="84"/>
        <v>2.5861696115519448E-2</v>
      </c>
      <c r="AA36" s="12">
        <f t="shared" si="84"/>
        <v>3.2888683275624102E-2</v>
      </c>
      <c r="AB36" s="63">
        <f t="shared" si="84"/>
        <v>2.8542416407382875E-2</v>
      </c>
      <c r="AC36" s="67">
        <f t="shared" si="84"/>
        <v>1.0086571246465031E-2</v>
      </c>
      <c r="AD36" s="12">
        <f t="shared" si="84"/>
        <v>1.1711766791797537E-2</v>
      </c>
      <c r="AE36" s="12">
        <f t="shared" si="84"/>
        <v>1.0877852672906568E-2</v>
      </c>
      <c r="AF36" s="12">
        <f t="shared" si="84"/>
        <v>2.8971746973112784E-2</v>
      </c>
      <c r="AG36" s="12">
        <f t="shared" si="84"/>
        <v>1.6982352271313682E-2</v>
      </c>
      <c r="AH36" s="12">
        <f t="shared" si="84"/>
        <v>2.6967738426534306E-2</v>
      </c>
      <c r="AI36" s="12">
        <f t="shared" si="84"/>
        <v>2.7953994414265087E-2</v>
      </c>
      <c r="AJ36" s="63">
        <f t="shared" si="84"/>
        <v>1.9561024493368759E-2</v>
      </c>
      <c r="AK36" s="67">
        <f t="shared" si="84"/>
        <v>4.367904193645359E-2</v>
      </c>
      <c r="AL36" s="12">
        <f t="shared" si="84"/>
        <v>3.9154383162349767E-2</v>
      </c>
      <c r="AM36" s="12">
        <f t="shared" si="84"/>
        <v>4.139364833527362E-2</v>
      </c>
      <c r="AN36" s="12">
        <f t="shared" si="84"/>
        <v>4.6952692607230173E-2</v>
      </c>
      <c r="AO36" s="12">
        <f t="shared" si="84"/>
        <v>4.3453992825414289E-2</v>
      </c>
      <c r="AP36" s="12">
        <f t="shared" ref="AP36:BU36" si="85">IFERROR(AP35/AP13,"na")</f>
        <v>2.458969181424257E-2</v>
      </c>
      <c r="AQ36" s="12">
        <f t="shared" si="85"/>
        <v>3.5334535992864007E-2</v>
      </c>
      <c r="AR36" s="63">
        <f t="shared" si="85"/>
        <v>3.805694880546192E-2</v>
      </c>
      <c r="AS36" s="67">
        <f t="shared" si="85"/>
        <v>2.1448942325447726E-2</v>
      </c>
      <c r="AT36" s="12">
        <f t="shared" si="85"/>
        <v>3.9090986033740095E-2</v>
      </c>
      <c r="AU36" s="12">
        <f t="shared" si="85"/>
        <v>3.0408888729898692E-2</v>
      </c>
      <c r="AV36" s="12">
        <f t="shared" si="85"/>
        <v>2.9726915544919175E-2</v>
      </c>
      <c r="AW36" s="12">
        <f t="shared" si="85"/>
        <v>3.0170715255109851E-2</v>
      </c>
      <c r="AX36" s="12">
        <f t="shared" si="85"/>
        <v>0.28375366869379498</v>
      </c>
      <c r="AY36" s="12">
        <f t="shared" si="85"/>
        <v>0.15983817935287989</v>
      </c>
      <c r="AZ36" s="63">
        <f t="shared" si="85"/>
        <v>9.8210205558153352E-2</v>
      </c>
      <c r="BA36" s="12">
        <f t="shared" si="85"/>
        <v>0.22575366869379507</v>
      </c>
      <c r="BB36" s="12">
        <f t="shared" si="85"/>
        <v>0.22575366869379507</v>
      </c>
      <c r="BC36" s="12">
        <f t="shared" si="85"/>
        <v>0.22575366869379487</v>
      </c>
      <c r="BD36" s="12">
        <f t="shared" si="85"/>
        <v>0.22575366869379496</v>
      </c>
      <c r="BE36" s="12">
        <f t="shared" si="85"/>
        <v>0.22575366869379496</v>
      </c>
      <c r="BF36" s="12">
        <f t="shared" si="85"/>
        <v>0.22575366869379496</v>
      </c>
      <c r="BG36" s="12">
        <f t="shared" si="85"/>
        <v>0.2257536686937951</v>
      </c>
      <c r="BH36" s="63">
        <f t="shared" si="85"/>
        <v>0.22575366869379512</v>
      </c>
      <c r="BI36" s="12">
        <f t="shared" si="85"/>
        <v>0.22575366869379501</v>
      </c>
      <c r="BJ36" s="12">
        <f t="shared" si="85"/>
        <v>0.22575366869379507</v>
      </c>
      <c r="BK36" s="12">
        <f t="shared" si="85"/>
        <v>0.22575366869379515</v>
      </c>
      <c r="BL36" s="12">
        <f t="shared" si="85"/>
        <v>0.22575366869379493</v>
      </c>
      <c r="BM36" s="12">
        <f t="shared" si="85"/>
        <v>0.22575366869379507</v>
      </c>
      <c r="BN36" s="12">
        <f t="shared" si="85"/>
        <v>0.22575366869379496</v>
      </c>
      <c r="BO36" s="12">
        <f t="shared" si="85"/>
        <v>0.22575366869379512</v>
      </c>
      <c r="BP36" s="63">
        <f t="shared" si="85"/>
        <v>0.2257536686937951</v>
      </c>
      <c r="BQ36" s="12">
        <f t="shared" si="85"/>
        <v>0.22575366869379496</v>
      </c>
      <c r="BR36" s="12">
        <f t="shared" si="85"/>
        <v>0.22575366869379493</v>
      </c>
      <c r="BS36" s="12">
        <f t="shared" si="85"/>
        <v>0.2257536686937949</v>
      </c>
      <c r="BT36" s="12">
        <f t="shared" si="85"/>
        <v>0.22575366869379501</v>
      </c>
      <c r="BU36" s="12">
        <f t="shared" si="85"/>
        <v>0.22575366869379504</v>
      </c>
      <c r="BV36" s="12">
        <f t="shared" ref="BV36:DA36" si="86">IFERROR(BV35/BV13,"na")</f>
        <v>0.22575366869379498</v>
      </c>
      <c r="BW36" s="12">
        <f t="shared" si="86"/>
        <v>0.22575366869379507</v>
      </c>
      <c r="BX36" s="63">
        <f t="shared" si="86"/>
        <v>0.22575366869379493</v>
      </c>
      <c r="BY36" s="12">
        <f t="shared" si="86"/>
        <v>0.22575366869379501</v>
      </c>
      <c r="BZ36" s="12">
        <f t="shared" si="86"/>
        <v>0.22575366869379487</v>
      </c>
      <c r="CA36" s="12">
        <f t="shared" si="86"/>
        <v>0.22575366869379501</v>
      </c>
      <c r="CB36" s="12">
        <f t="shared" si="86"/>
        <v>0.22575366869379487</v>
      </c>
      <c r="CC36" s="12">
        <f t="shared" si="86"/>
        <v>0.2257536686937951</v>
      </c>
      <c r="CD36" s="12">
        <f t="shared" si="86"/>
        <v>0.2257536686937951</v>
      </c>
      <c r="CE36" s="12">
        <f t="shared" si="86"/>
        <v>0.22575366869379507</v>
      </c>
      <c r="CF36" s="63">
        <f t="shared" si="86"/>
        <v>0.22575366869379504</v>
      </c>
      <c r="CG36" s="12">
        <f t="shared" si="86"/>
        <v>0.22575366869379498</v>
      </c>
      <c r="CH36" s="12">
        <f t="shared" si="86"/>
        <v>0.22575366869379496</v>
      </c>
      <c r="CI36" s="12">
        <f t="shared" si="86"/>
        <v>0.22575366869379501</v>
      </c>
      <c r="CJ36" s="12">
        <f t="shared" si="86"/>
        <v>0.22575366869379496</v>
      </c>
      <c r="CK36" s="12">
        <f t="shared" si="86"/>
        <v>0.22575366869379498</v>
      </c>
      <c r="CL36" s="12">
        <f t="shared" si="86"/>
        <v>0.22575366869379507</v>
      </c>
      <c r="CM36" s="12">
        <f t="shared" si="86"/>
        <v>0.22575366869379498</v>
      </c>
      <c r="CN36" s="63">
        <f t="shared" si="86"/>
        <v>0.22575366869379504</v>
      </c>
      <c r="CO36" s="12">
        <f t="shared" si="86"/>
        <v>0.22575366869379498</v>
      </c>
      <c r="CP36" s="12">
        <f t="shared" si="86"/>
        <v>0.22575366869379501</v>
      </c>
      <c r="CQ36" s="12">
        <f t="shared" si="86"/>
        <v>0.22575366869379498</v>
      </c>
      <c r="CR36" s="12">
        <f t="shared" si="86"/>
        <v>0.22575366869379498</v>
      </c>
      <c r="CS36" s="12">
        <f t="shared" si="86"/>
        <v>0.22575366869379485</v>
      </c>
      <c r="CT36" s="12">
        <f t="shared" si="86"/>
        <v>0.22575366869379501</v>
      </c>
      <c r="CU36" s="12">
        <f t="shared" si="86"/>
        <v>0.22575366869379496</v>
      </c>
      <c r="CV36" s="63">
        <f t="shared" si="86"/>
        <v>0.22575366869379479</v>
      </c>
      <c r="CW36" s="12">
        <f t="shared" si="86"/>
        <v>0.22575366869379498</v>
      </c>
      <c r="CX36" s="12">
        <f t="shared" si="86"/>
        <v>0.22575366869379498</v>
      </c>
      <c r="CY36" s="12">
        <f t="shared" si="86"/>
        <v>0.22575366869379501</v>
      </c>
      <c r="CZ36" s="12">
        <f t="shared" si="86"/>
        <v>0.22575366869379501</v>
      </c>
      <c r="DA36" s="12">
        <f t="shared" si="86"/>
        <v>0.22575366869379493</v>
      </c>
      <c r="DB36" s="12">
        <f t="shared" ref="DB36:DT36" si="87">IFERROR(DB35/DB13,"na")</f>
        <v>0.22575366869379504</v>
      </c>
      <c r="DC36" s="12">
        <f t="shared" si="87"/>
        <v>0.22575366869379501</v>
      </c>
      <c r="DD36" s="63">
        <f t="shared" si="87"/>
        <v>0.22575366869379493</v>
      </c>
      <c r="DE36" s="12">
        <f t="shared" si="87"/>
        <v>0.22575366869379496</v>
      </c>
      <c r="DF36" s="12">
        <f t="shared" si="87"/>
        <v>0.22575366869379485</v>
      </c>
      <c r="DG36" s="12">
        <f t="shared" si="87"/>
        <v>0.22575366869379498</v>
      </c>
      <c r="DH36" s="12">
        <f t="shared" si="87"/>
        <v>0.22575366869379501</v>
      </c>
      <c r="DI36" s="12">
        <f t="shared" si="87"/>
        <v>0.22575366869379496</v>
      </c>
      <c r="DJ36" s="12">
        <f t="shared" si="87"/>
        <v>0.22575366869379496</v>
      </c>
      <c r="DK36" s="12">
        <f t="shared" si="87"/>
        <v>0.22575366869379518</v>
      </c>
      <c r="DL36" s="63">
        <f t="shared" si="87"/>
        <v>0.2257536686937951</v>
      </c>
      <c r="DM36" s="12">
        <f t="shared" si="87"/>
        <v>0.22575366869379504</v>
      </c>
      <c r="DN36" s="12">
        <f t="shared" si="87"/>
        <v>0.22575366869379504</v>
      </c>
      <c r="DO36" s="12">
        <f t="shared" si="87"/>
        <v>0.22575366869379498</v>
      </c>
      <c r="DP36" s="12">
        <f t="shared" si="87"/>
        <v>0.22575366869379498</v>
      </c>
      <c r="DQ36" s="12">
        <f t="shared" si="87"/>
        <v>0.22575366869379496</v>
      </c>
      <c r="DR36" s="12">
        <f t="shared" si="87"/>
        <v>0.22575366869379501</v>
      </c>
      <c r="DS36" s="12">
        <f t="shared" si="87"/>
        <v>0.22575366869379493</v>
      </c>
      <c r="DT36" s="63">
        <f t="shared" si="87"/>
        <v>0.22575366869379507</v>
      </c>
    </row>
    <row r="37" spans="2:124" s="15" customFormat="1" ht="14.4" x14ac:dyDescent="0.3">
      <c r="B37" s="33" t="s">
        <v>34</v>
      </c>
      <c r="C37" s="15" t="s">
        <v>57</v>
      </c>
      <c r="E37" s="66"/>
      <c r="H37" s="19">
        <v>681.6</v>
      </c>
      <c r="I37" s="19"/>
      <c r="J37" s="19">
        <v>666</v>
      </c>
      <c r="K37" s="19">
        <f>H37+J37</f>
        <v>1347.6</v>
      </c>
      <c r="L37" s="19">
        <v>2677.7</v>
      </c>
      <c r="M37" s="171">
        <v>677.9</v>
      </c>
      <c r="N37" s="19">
        <v>764.9</v>
      </c>
      <c r="O37" s="19">
        <f>M37+N37</f>
        <v>1442.8</v>
      </c>
      <c r="P37" s="19">
        <v>813</v>
      </c>
      <c r="Q37" s="19">
        <f>M37+N37+P37</f>
        <v>2255.8000000000002</v>
      </c>
      <c r="R37" s="19">
        <v>834.8</v>
      </c>
      <c r="S37" s="19">
        <f>P37+R37</f>
        <v>1647.8</v>
      </c>
      <c r="T37" s="172">
        <f>M37+N37+P37+R37</f>
        <v>3090.6000000000004</v>
      </c>
      <c r="U37" s="171">
        <v>855.8</v>
      </c>
      <c r="V37" s="19">
        <v>901</v>
      </c>
      <c r="W37" s="19">
        <f>U37+V37</f>
        <v>1756.8</v>
      </c>
      <c r="X37" s="19">
        <v>909.6</v>
      </c>
      <c r="Y37" s="19">
        <f>U37+V37+X37</f>
        <v>2666.4</v>
      </c>
      <c r="Z37" s="19">
        <v>918.2</v>
      </c>
      <c r="AA37" s="19">
        <f>X37+Z37</f>
        <v>1827.8000000000002</v>
      </c>
      <c r="AB37" s="172">
        <f>U37+V37+X37+Z37</f>
        <v>3584.6000000000004</v>
      </c>
      <c r="AC37" s="171">
        <v>935.1</v>
      </c>
      <c r="AD37" s="19">
        <v>957.4</v>
      </c>
      <c r="AE37" s="19">
        <f>AC37+AD37</f>
        <v>1892.5</v>
      </c>
      <c r="AF37" s="19">
        <v>954</v>
      </c>
      <c r="AG37" s="19">
        <f>AC37+AD37+AF37</f>
        <v>2846.5</v>
      </c>
      <c r="AH37" s="19">
        <v>792</v>
      </c>
      <c r="AI37" s="19">
        <f>AF37+AH37</f>
        <v>1746</v>
      </c>
      <c r="AJ37" s="172">
        <f>AC37+AD37+AF37+AH37</f>
        <v>3638.5</v>
      </c>
      <c r="AK37" s="171">
        <v>964.2</v>
      </c>
      <c r="AL37" s="19">
        <v>924.3</v>
      </c>
      <c r="AM37" s="19">
        <f>AK37+AL37</f>
        <v>1888.5</v>
      </c>
      <c r="AN37" s="19">
        <v>1084.4000000000001</v>
      </c>
      <c r="AO37" s="19">
        <f>AK37+AL37+AN37</f>
        <v>2972.9</v>
      </c>
      <c r="AP37" s="19">
        <v>978.1</v>
      </c>
      <c r="AQ37" s="19">
        <f>AN37+AP37</f>
        <v>2062.5</v>
      </c>
      <c r="AR37" s="172">
        <f>AK37+AL37+AN37+AP37</f>
        <v>3951</v>
      </c>
      <c r="AS37" s="171">
        <v>1027.5</v>
      </c>
      <c r="AT37" s="19">
        <v>1070.3</v>
      </c>
      <c r="AU37" s="19">
        <f>AS37+AT37</f>
        <v>2097.8000000000002</v>
      </c>
      <c r="AV37" s="19">
        <v>1111.5999999999999</v>
      </c>
      <c r="AW37" s="19">
        <f>AS37+AT37+AV37</f>
        <v>3209.4</v>
      </c>
      <c r="AX37" s="18"/>
      <c r="AY37" s="16"/>
      <c r="AZ37" s="58">
        <f>AS37+AT37+AV37+AX37</f>
        <v>3209.4</v>
      </c>
      <c r="BA37" s="18"/>
      <c r="BB37" s="18"/>
      <c r="BC37" s="15">
        <f>BA37+BB37</f>
        <v>0</v>
      </c>
      <c r="BD37" s="18"/>
      <c r="BE37" s="15">
        <f>BA37+BB37+BD37</f>
        <v>0</v>
      </c>
      <c r="BF37" s="18"/>
      <c r="BG37" s="16"/>
      <c r="BH37" s="58">
        <f>BA37+BB37+BD37+BF37</f>
        <v>0</v>
      </c>
      <c r="BI37" s="18"/>
      <c r="BJ37" s="18"/>
      <c r="BK37" s="15">
        <f>BI37+BJ37</f>
        <v>0</v>
      </c>
      <c r="BL37" s="18"/>
      <c r="BM37" s="15">
        <f>BI37+BJ37+BL37</f>
        <v>0</v>
      </c>
      <c r="BN37" s="18"/>
      <c r="BO37" s="16"/>
      <c r="BP37" s="58">
        <f>BI37+BJ37+BL37+BN37</f>
        <v>0</v>
      </c>
      <c r="BQ37" s="18"/>
      <c r="BR37" s="18"/>
      <c r="BS37" s="15">
        <f>BQ37+BR37</f>
        <v>0</v>
      </c>
      <c r="BT37" s="18"/>
      <c r="BU37" s="15">
        <f>BQ37+BR37+BT37</f>
        <v>0</v>
      </c>
      <c r="BV37" s="18"/>
      <c r="BW37" s="16"/>
      <c r="BX37" s="58">
        <f>BQ37+BR37+BT37+BV37</f>
        <v>0</v>
      </c>
      <c r="BY37" s="18"/>
      <c r="BZ37" s="18"/>
      <c r="CA37" s="15">
        <f>BY37+BZ37</f>
        <v>0</v>
      </c>
      <c r="CB37" s="18"/>
      <c r="CC37" s="15">
        <f>BY37+BZ37+CB37</f>
        <v>0</v>
      </c>
      <c r="CD37" s="18"/>
      <c r="CE37" s="16"/>
      <c r="CF37" s="58">
        <f>BY37+BZ37+CB37+CD37</f>
        <v>0</v>
      </c>
      <c r="CG37" s="18"/>
      <c r="CH37" s="18"/>
      <c r="CI37" s="15">
        <f>CG37+CH37</f>
        <v>0</v>
      </c>
      <c r="CJ37" s="18"/>
      <c r="CK37" s="15">
        <f>CG37+CH37+CJ37</f>
        <v>0</v>
      </c>
      <c r="CL37" s="18"/>
      <c r="CM37" s="16"/>
      <c r="CN37" s="58">
        <f>CG37+CH37+CJ37+CL37</f>
        <v>0</v>
      </c>
      <c r="CO37" s="18"/>
      <c r="CP37" s="18"/>
      <c r="CQ37" s="15">
        <f>CO37+CP37</f>
        <v>0</v>
      </c>
      <c r="CR37" s="18"/>
      <c r="CS37" s="15">
        <f>CO37+CP37+CR37</f>
        <v>0</v>
      </c>
      <c r="CT37" s="18"/>
      <c r="CU37" s="16"/>
      <c r="CV37" s="58">
        <f>CO37+CP37+CR37+CT37</f>
        <v>0</v>
      </c>
      <c r="CW37" s="18"/>
      <c r="CX37" s="18"/>
      <c r="CY37" s="15">
        <f>CW37+CX37</f>
        <v>0</v>
      </c>
      <c r="CZ37" s="18"/>
      <c r="DA37" s="15">
        <f>CW37+CX37+CZ37</f>
        <v>0</v>
      </c>
      <c r="DB37" s="18"/>
      <c r="DC37" s="16"/>
      <c r="DD37" s="58">
        <f>CW37+CX37+CZ37+DB37</f>
        <v>0</v>
      </c>
      <c r="DE37" s="18"/>
      <c r="DF37" s="18"/>
      <c r="DG37" s="15">
        <f>DE37+DF37</f>
        <v>0</v>
      </c>
      <c r="DH37" s="18"/>
      <c r="DI37" s="15">
        <f>DE37+DF37+DH37</f>
        <v>0</v>
      </c>
      <c r="DJ37" s="18"/>
      <c r="DK37" s="16"/>
      <c r="DL37" s="58">
        <f>DE37+DF37+DH37+DJ37</f>
        <v>0</v>
      </c>
      <c r="DM37" s="18"/>
      <c r="DN37" s="18"/>
      <c r="DO37" s="15">
        <f>DM37+DN37</f>
        <v>0</v>
      </c>
      <c r="DP37" s="18"/>
      <c r="DQ37" s="15">
        <f>DM37+DN37+DP37</f>
        <v>0</v>
      </c>
      <c r="DR37" s="18"/>
      <c r="DS37" s="16"/>
      <c r="DT37" s="58">
        <f>DM37+DN37+DP37+DR37</f>
        <v>0</v>
      </c>
    </row>
    <row r="38" spans="2:124" s="18" customFormat="1" ht="14.4" x14ac:dyDescent="0.3">
      <c r="B38" s="6" t="s">
        <v>35</v>
      </c>
      <c r="C38" s="61"/>
      <c r="D38" s="61"/>
      <c r="E38" s="68"/>
      <c r="L38" s="10"/>
      <c r="M38" s="68"/>
      <c r="T38" s="59"/>
      <c r="U38" s="68"/>
      <c r="AB38" s="59"/>
      <c r="AC38" s="68"/>
      <c r="AJ38" s="59"/>
      <c r="AK38" s="68"/>
      <c r="AR38" s="59"/>
      <c r="AS38" s="68"/>
      <c r="AX38" s="16"/>
      <c r="AY38" s="12"/>
      <c r="AZ38" s="59"/>
      <c r="BA38" s="16"/>
      <c r="BB38" s="16"/>
      <c r="BD38" s="16"/>
      <c r="BF38" s="16"/>
      <c r="BG38" s="12"/>
      <c r="BH38" s="59"/>
      <c r="BI38" s="16"/>
      <c r="BJ38" s="16"/>
      <c r="BL38" s="16"/>
      <c r="BN38" s="16"/>
      <c r="BO38" s="12"/>
      <c r="BP38" s="59"/>
      <c r="BQ38" s="16"/>
      <c r="BR38" s="16"/>
      <c r="BT38" s="16"/>
      <c r="BV38" s="16"/>
      <c r="BW38" s="12"/>
      <c r="BX38" s="59"/>
      <c r="BY38" s="16"/>
      <c r="BZ38" s="16"/>
      <c r="CB38" s="16"/>
      <c r="CD38" s="16"/>
      <c r="CE38" s="12"/>
      <c r="CF38" s="59"/>
      <c r="CG38" s="16"/>
      <c r="CH38" s="16"/>
      <c r="CJ38" s="16"/>
      <c r="CL38" s="16"/>
      <c r="CM38" s="12"/>
      <c r="CN38" s="59"/>
      <c r="CO38" s="16"/>
      <c r="CP38" s="16"/>
      <c r="CR38" s="16"/>
      <c r="CT38" s="16"/>
      <c r="CU38" s="12"/>
      <c r="CV38" s="59"/>
      <c r="CW38" s="16"/>
      <c r="CX38" s="16"/>
      <c r="CZ38" s="16"/>
      <c r="DB38" s="16"/>
      <c r="DC38" s="12"/>
      <c r="DD38" s="59"/>
      <c r="DE38" s="16"/>
      <c r="DF38" s="16"/>
      <c r="DH38" s="16"/>
      <c r="DJ38" s="16"/>
      <c r="DK38" s="12"/>
      <c r="DL38" s="59"/>
      <c r="DM38" s="16"/>
      <c r="DN38" s="16"/>
      <c r="DP38" s="16"/>
      <c r="DR38" s="16"/>
      <c r="DS38" s="12"/>
      <c r="DT38" s="59"/>
    </row>
    <row r="39" spans="2:124" x14ac:dyDescent="0.25">
      <c r="B39" s="40" t="s">
        <v>36</v>
      </c>
      <c r="C39" s="40" t="s">
        <v>57</v>
      </c>
      <c r="D39" s="40"/>
      <c r="E39" s="65"/>
      <c r="F39" s="16"/>
      <c r="G39" s="16"/>
      <c r="H39" s="16">
        <f t="shared" ref="H39:AZ39" si="88">H35-H37</f>
        <v>2461.1999999999912</v>
      </c>
      <c r="I39" s="16"/>
      <c r="J39" s="16">
        <f t="shared" si="88"/>
        <v>2866.6999999999935</v>
      </c>
      <c r="K39" s="16">
        <f t="shared" si="88"/>
        <v>5327.8999999999705</v>
      </c>
      <c r="L39" s="65">
        <f t="shared" ref="L39:M39" si="89">L35-L37</f>
        <v>10575.500000000015</v>
      </c>
      <c r="M39" s="65">
        <f t="shared" si="89"/>
        <v>3095.7000000000003</v>
      </c>
      <c r="N39" s="16">
        <f t="shared" si="88"/>
        <v>3530.4000000000065</v>
      </c>
      <c r="O39" s="16">
        <f t="shared" si="88"/>
        <v>6626.1000000000358</v>
      </c>
      <c r="P39" s="16">
        <f t="shared" si="88"/>
        <v>4223.5000000000091</v>
      </c>
      <c r="Q39" s="16">
        <f t="shared" si="88"/>
        <v>10849.600000000119</v>
      </c>
      <c r="R39" s="16">
        <f t="shared" si="88"/>
        <v>3422.4000000000115</v>
      </c>
      <c r="S39" s="16">
        <f t="shared" si="88"/>
        <v>7645.9000000000333</v>
      </c>
      <c r="T39" s="62">
        <f t="shared" si="88"/>
        <v>14272.000000000064</v>
      </c>
      <c r="U39" s="65">
        <f t="shared" si="88"/>
        <v>3575.1000000000049</v>
      </c>
      <c r="V39" s="16">
        <f t="shared" si="88"/>
        <v>1637.7000000000044</v>
      </c>
      <c r="W39" s="16">
        <f t="shared" si="88"/>
        <v>5212.8000000000238</v>
      </c>
      <c r="X39" s="16">
        <f t="shared" si="88"/>
        <v>5142.5999999999876</v>
      </c>
      <c r="Y39" s="16">
        <f t="shared" si="88"/>
        <v>10355.399999999952</v>
      </c>
      <c r="Z39" s="16">
        <f t="shared" si="88"/>
        <v>2669.4999999999973</v>
      </c>
      <c r="AA39" s="16">
        <f t="shared" si="88"/>
        <v>7812.1000000000267</v>
      </c>
      <c r="AB39" s="62">
        <f t="shared" si="88"/>
        <v>13024.900000000029</v>
      </c>
      <c r="AC39" s="65">
        <f t="shared" si="88"/>
        <v>368.89999999999634</v>
      </c>
      <c r="AD39" s="16">
        <f t="shared" si="88"/>
        <v>479.29999999999166</v>
      </c>
      <c r="AE39" s="16">
        <f t="shared" si="88"/>
        <v>848.19999999995707</v>
      </c>
      <c r="AF39" s="16">
        <f t="shared" si="88"/>
        <v>2762.6000000000113</v>
      </c>
      <c r="AG39" s="16">
        <f t="shared" si="88"/>
        <v>3610.8000000000029</v>
      </c>
      <c r="AH39" s="16">
        <f t="shared" si="88"/>
        <v>2777.9999999999818</v>
      </c>
      <c r="AI39" s="16">
        <f t="shared" si="88"/>
        <v>5540.5999999999949</v>
      </c>
      <c r="AJ39" s="62">
        <f t="shared" si="88"/>
        <v>6388.8000000000684</v>
      </c>
      <c r="AK39" s="65">
        <f t="shared" si="88"/>
        <v>5224.4999999999754</v>
      </c>
      <c r="AL39" s="16">
        <f t="shared" si="88"/>
        <v>4737.6000000000067</v>
      </c>
      <c r="AM39" s="16">
        <f t="shared" si="88"/>
        <v>9962.099999999984</v>
      </c>
      <c r="AN39" s="16">
        <f t="shared" si="88"/>
        <v>6831.5000000000182</v>
      </c>
      <c r="AO39" s="16">
        <f t="shared" si="88"/>
        <v>16793.600000000057</v>
      </c>
      <c r="AP39" s="16">
        <f t="shared" si="88"/>
        <v>3504.4999999999823</v>
      </c>
      <c r="AQ39" s="16">
        <f t="shared" si="88"/>
        <v>10336.000000000058</v>
      </c>
      <c r="AR39" s="62">
        <f t="shared" si="88"/>
        <v>20298.100000000064</v>
      </c>
      <c r="AS39" s="65">
        <f t="shared" si="88"/>
        <v>2631.3999999999887</v>
      </c>
      <c r="AT39" s="16">
        <f t="shared" si="88"/>
        <v>5811.4999999999991</v>
      </c>
      <c r="AU39" s="16">
        <f t="shared" si="88"/>
        <v>8442.8999999999905</v>
      </c>
      <c r="AV39" s="16">
        <f t="shared" si="88"/>
        <v>4418.400000000016</v>
      </c>
      <c r="AW39" s="16">
        <f t="shared" si="88"/>
        <v>12861.300000000034</v>
      </c>
      <c r="AX39" s="16">
        <f t="shared" si="88"/>
        <v>55425.04653</v>
      </c>
      <c r="AY39" s="16">
        <f t="shared" si="88"/>
        <v>60955.046529999992</v>
      </c>
      <c r="AZ39" s="62">
        <f t="shared" si="88"/>
        <v>68286.346530000039</v>
      </c>
      <c r="BA39" s="16">
        <f>BA35-BA37</f>
        <v>46300.821525000021</v>
      </c>
      <c r="BB39" s="16">
        <f>BB35-BB37</f>
        <v>48615.862601250024</v>
      </c>
      <c r="BC39" s="16">
        <f t="shared" ref="BC39:BH39" si="90">BC35-BC37</f>
        <v>94916.684126249951</v>
      </c>
      <c r="BD39" s="16">
        <f t="shared" si="90"/>
        <v>51046.655731312501</v>
      </c>
      <c r="BE39" s="16">
        <f t="shared" si="90"/>
        <v>145963.3398575625</v>
      </c>
      <c r="BF39" s="16">
        <f t="shared" si="90"/>
        <v>53598.988517878126</v>
      </c>
      <c r="BG39" s="16">
        <f t="shared" si="90"/>
        <v>104645.64424919069</v>
      </c>
      <c r="BH39" s="62">
        <f t="shared" si="90"/>
        <v>199562.32837544076</v>
      </c>
      <c r="BI39" s="16">
        <f>BI35-BI37</f>
        <v>56278.937943772049</v>
      </c>
      <c r="BJ39" s="16">
        <f>BJ35-BJ37</f>
        <v>59092.884840960665</v>
      </c>
      <c r="BK39" s="16">
        <f t="shared" ref="BK39:BP39" si="91">BK35-BK37</f>
        <v>115371.82278473277</v>
      </c>
      <c r="BL39" s="16">
        <f t="shared" si="91"/>
        <v>62047.52908300866</v>
      </c>
      <c r="BM39" s="16">
        <f t="shared" si="91"/>
        <v>177419.35186774141</v>
      </c>
      <c r="BN39" s="16">
        <f t="shared" si="91"/>
        <v>65149.905537159109</v>
      </c>
      <c r="BO39" s="16">
        <f t="shared" si="91"/>
        <v>127197.43462016787</v>
      </c>
      <c r="BP39" s="62">
        <f t="shared" si="91"/>
        <v>242569.25740490059</v>
      </c>
      <c r="BQ39" s="16">
        <f>BQ35-BQ37</f>
        <v>68407.400814017063</v>
      </c>
      <c r="BR39" s="16">
        <f>BR35-BR37</f>
        <v>71827.770854717906</v>
      </c>
      <c r="BS39" s="16">
        <f t="shared" ref="BS39:BX39" si="92">BS35-BS37</f>
        <v>140235.17166873495</v>
      </c>
      <c r="BT39" s="16">
        <f t="shared" si="92"/>
        <v>75419.159397453841</v>
      </c>
      <c r="BU39" s="16">
        <f t="shared" si="92"/>
        <v>215654.33106618887</v>
      </c>
      <c r="BV39" s="16">
        <f t="shared" si="92"/>
        <v>79190.117367326515</v>
      </c>
      <c r="BW39" s="16">
        <f t="shared" si="92"/>
        <v>154609.2767647804</v>
      </c>
      <c r="BX39" s="62">
        <f t="shared" si="92"/>
        <v>294844.44843351527</v>
      </c>
      <c r="BY39" s="16">
        <f>BY35-BY37</f>
        <v>83149.623235692852</v>
      </c>
      <c r="BZ39" s="16">
        <f>BZ35-BZ37</f>
        <v>87307.104397477451</v>
      </c>
      <c r="CA39" s="16">
        <f t="shared" ref="CA39:CF39" si="93">CA35-CA37</f>
        <v>170456.72763317038</v>
      </c>
      <c r="CB39" s="16">
        <f t="shared" si="93"/>
        <v>91672.459617351327</v>
      </c>
      <c r="CC39" s="16">
        <f t="shared" si="93"/>
        <v>262129.18725052188</v>
      </c>
      <c r="CD39" s="16">
        <f t="shared" si="93"/>
        <v>96256.082598219</v>
      </c>
      <c r="CE39" s="16">
        <f t="shared" si="93"/>
        <v>187928.5422155704</v>
      </c>
      <c r="CF39" s="62">
        <f t="shared" si="93"/>
        <v>358385.26984874078</v>
      </c>
      <c r="CG39" s="16">
        <f>CG35-CG37</f>
        <v>101068.8867281299</v>
      </c>
      <c r="CH39" s="16">
        <f>CH35-CH37</f>
        <v>106122.33106453638</v>
      </c>
      <c r="CI39" s="16">
        <f t="shared" ref="CI39:CN39" si="94">CI35-CI37</f>
        <v>207191.21779266634</v>
      </c>
      <c r="CJ39" s="16">
        <f t="shared" si="94"/>
        <v>111428.44761776322</v>
      </c>
      <c r="CK39" s="16">
        <f t="shared" si="94"/>
        <v>318619.66541042953</v>
      </c>
      <c r="CL39" s="16">
        <f t="shared" si="94"/>
        <v>116999.86999865144</v>
      </c>
      <c r="CM39" s="16">
        <f t="shared" si="94"/>
        <v>228428.3176164146</v>
      </c>
      <c r="CN39" s="62">
        <f t="shared" si="94"/>
        <v>435619.53540908103</v>
      </c>
      <c r="CO39" s="16">
        <f>CO35-CO37</f>
        <v>122849.86349858397</v>
      </c>
      <c r="CP39" s="16">
        <f>CP35-CP37</f>
        <v>128992.3566735132</v>
      </c>
      <c r="CQ39" s="16">
        <f t="shared" ref="CQ39:CV39" si="95">CQ35-CQ37</f>
        <v>251842.22017209712</v>
      </c>
      <c r="CR39" s="16">
        <f t="shared" si="95"/>
        <v>135441.97450718883</v>
      </c>
      <c r="CS39" s="16">
        <f t="shared" si="95"/>
        <v>387284.19467928569</v>
      </c>
      <c r="CT39" s="16">
        <f t="shared" si="95"/>
        <v>142214.07323254828</v>
      </c>
      <c r="CU39" s="16">
        <f t="shared" si="95"/>
        <v>277656.04773973709</v>
      </c>
      <c r="CV39" s="62">
        <f t="shared" si="95"/>
        <v>529498.26791183371</v>
      </c>
      <c r="CW39" s="16">
        <f>CW35-CW37</f>
        <v>149324.77689417568</v>
      </c>
      <c r="CX39" s="16">
        <f>CX35-CX37</f>
        <v>156791.01573888448</v>
      </c>
      <c r="CY39" s="16">
        <f t="shared" ref="CY39:DD39" si="96">CY35-CY37</f>
        <v>306115.79263306025</v>
      </c>
      <c r="CZ39" s="16">
        <f t="shared" si="96"/>
        <v>164630.56652582873</v>
      </c>
      <c r="DA39" s="16">
        <f t="shared" si="96"/>
        <v>470746.35915888881</v>
      </c>
      <c r="DB39" s="16">
        <f t="shared" si="96"/>
        <v>172862.09485212021</v>
      </c>
      <c r="DC39" s="16">
        <f t="shared" si="96"/>
        <v>337492.66137794894</v>
      </c>
      <c r="DD39" s="62">
        <f t="shared" si="96"/>
        <v>643608.45401100896</v>
      </c>
      <c r="DE39" s="16">
        <f>DE35-DE37</f>
        <v>181505.19959472617</v>
      </c>
      <c r="DF39" s="16">
        <f>DF35-DF37</f>
        <v>190580.45957446241</v>
      </c>
      <c r="DG39" s="16">
        <f t="shared" ref="DG39:DL39" si="97">DG35-DG37</f>
        <v>372085.6591691887</v>
      </c>
      <c r="DH39" s="16">
        <f t="shared" si="97"/>
        <v>200109.48255318569</v>
      </c>
      <c r="DI39" s="16">
        <f t="shared" si="97"/>
        <v>572195.14172237436</v>
      </c>
      <c r="DJ39" s="16">
        <f t="shared" si="97"/>
        <v>210114.95668084495</v>
      </c>
      <c r="DK39" s="16">
        <f t="shared" si="97"/>
        <v>410224.43923403102</v>
      </c>
      <c r="DL39" s="62">
        <f t="shared" si="97"/>
        <v>782310.09840321972</v>
      </c>
      <c r="DM39" s="16">
        <f>DM35-DM37</f>
        <v>220620.70451488727</v>
      </c>
      <c r="DN39" s="16">
        <f>DN35-DN37</f>
        <v>231651.73974063163</v>
      </c>
      <c r="DO39" s="16">
        <f t="shared" ref="DO39:DT39" si="98">DO35-DO37</f>
        <v>452272.44425551884</v>
      </c>
      <c r="DP39" s="16">
        <f t="shared" si="98"/>
        <v>243234.32672766317</v>
      </c>
      <c r="DQ39" s="16">
        <f t="shared" si="98"/>
        <v>695506.77098318189</v>
      </c>
      <c r="DR39" s="16">
        <f t="shared" si="98"/>
        <v>255396.04306404636</v>
      </c>
      <c r="DS39" s="16">
        <f t="shared" si="98"/>
        <v>498630.36979170935</v>
      </c>
      <c r="DT39" s="62">
        <f t="shared" si="98"/>
        <v>950902.81404722878</v>
      </c>
    </row>
    <row r="40" spans="2:124" ht="14.4" x14ac:dyDescent="0.3">
      <c r="B40" s="41" t="s">
        <v>37</v>
      </c>
      <c r="C40" s="42" t="s">
        <v>58</v>
      </c>
      <c r="D40" s="42"/>
      <c r="E40" s="67"/>
      <c r="F40" s="12"/>
      <c r="G40" s="12"/>
      <c r="H40" s="12">
        <f>IFERROR(H39/H13,"na")</f>
        <v>2.4059850491080115E-2</v>
      </c>
      <c r="I40" s="12"/>
      <c r="J40" s="12">
        <f t="shared" ref="J40:AO40" si="99">IFERROR(J39/J13,"na")</f>
        <v>2.686102579190687E-2</v>
      </c>
      <c r="K40" s="12">
        <f t="shared" si="99"/>
        <v>2.5490112588227781E-2</v>
      </c>
      <c r="L40" s="67">
        <f t="shared" si="99"/>
        <v>2.8512753427974161E-2</v>
      </c>
      <c r="M40" s="67">
        <f t="shared" si="99"/>
        <v>2.7366586014637595E-2</v>
      </c>
      <c r="N40" s="12">
        <f t="shared" si="99"/>
        <v>2.6030503113352626E-2</v>
      </c>
      <c r="O40" s="12">
        <f t="shared" si="99"/>
        <v>2.6638101961364624E-2</v>
      </c>
      <c r="P40" s="12">
        <f t="shared" si="99"/>
        <v>2.9373390844487656E-2</v>
      </c>
      <c r="Q40" s="12">
        <f t="shared" si="99"/>
        <v>2.764005362113367E-2</v>
      </c>
      <c r="R40" s="12">
        <f t="shared" si="99"/>
        <v>2.2876439553299894E-2</v>
      </c>
      <c r="S40" s="12">
        <f t="shared" si="99"/>
        <v>2.6060507112880119E-2</v>
      </c>
      <c r="T40" s="63">
        <f t="shared" si="99"/>
        <v>2.6325521940548192E-2</v>
      </c>
      <c r="U40" s="67">
        <f t="shared" si="99"/>
        <v>2.4268206755265236E-2</v>
      </c>
      <c r="V40" s="12">
        <f t="shared" si="99"/>
        <v>1.1573827051956812E-2</v>
      </c>
      <c r="W40" s="12">
        <f t="shared" si="99"/>
        <v>1.804883031267266E-2</v>
      </c>
      <c r="X40" s="12">
        <f t="shared" si="99"/>
        <v>3.3311201868111498E-2</v>
      </c>
      <c r="Y40" s="12">
        <f t="shared" si="99"/>
        <v>2.3365230360313703E-2</v>
      </c>
      <c r="Z40" s="12">
        <f t="shared" si="99"/>
        <v>1.9242912668388984E-2</v>
      </c>
      <c r="AA40" s="12">
        <f t="shared" si="99"/>
        <v>2.6652733183695185E-2</v>
      </c>
      <c r="AB40" s="63">
        <f t="shared" si="99"/>
        <v>2.2382499139921214E-2</v>
      </c>
      <c r="AC40" s="67">
        <f t="shared" si="99"/>
        <v>2.8534786294638981E-3</v>
      </c>
      <c r="AD40" s="12">
        <f t="shared" si="99"/>
        <v>3.9071830050173969E-3</v>
      </c>
      <c r="AE40" s="12">
        <f t="shared" si="99"/>
        <v>3.3665102481698207E-3</v>
      </c>
      <c r="AF40" s="12">
        <f t="shared" si="99"/>
        <v>2.1535098796728585E-2</v>
      </c>
      <c r="AG40" s="12">
        <f t="shared" si="99"/>
        <v>9.4962101158780707E-3</v>
      </c>
      <c r="AH40" s="12">
        <f t="shared" si="99"/>
        <v>2.0984979649555237E-2</v>
      </c>
      <c r="AI40" s="12">
        <f t="shared" si="99"/>
        <v>2.1255716171009402E-2</v>
      </c>
      <c r="AJ40" s="63">
        <f t="shared" si="99"/>
        <v>1.2463123002526583E-2</v>
      </c>
      <c r="AK40" s="67">
        <f t="shared" si="99"/>
        <v>3.6873843391504131E-2</v>
      </c>
      <c r="AL40" s="12">
        <f t="shared" si="99"/>
        <v>3.2762465898364207E-2</v>
      </c>
      <c r="AM40" s="12">
        <f t="shared" si="99"/>
        <v>3.4797197110764788E-2</v>
      </c>
      <c r="AN40" s="12">
        <f t="shared" si="99"/>
        <v>4.0520638151858045E-2</v>
      </c>
      <c r="AO40" s="12">
        <f t="shared" si="99"/>
        <v>3.6918471854545706E-2</v>
      </c>
      <c r="AP40" s="12">
        <f t="shared" ref="AP40:BU40" si="100">IFERROR(AP39/AP13,"na")</f>
        <v>1.922423927252331E-2</v>
      </c>
      <c r="AQ40" s="12">
        <f t="shared" si="100"/>
        <v>2.9456608785114548E-2</v>
      </c>
      <c r="AR40" s="63">
        <f t="shared" si="100"/>
        <v>3.1856182396383659E-2</v>
      </c>
      <c r="AS40" s="67">
        <f t="shared" si="100"/>
        <v>1.542560519150102E-2</v>
      </c>
      <c r="AT40" s="12">
        <f t="shared" si="100"/>
        <v>3.3011314675677958E-2</v>
      </c>
      <c r="AU40" s="12">
        <f t="shared" si="100"/>
        <v>2.4356940872775207E-2</v>
      </c>
      <c r="AV40" s="12">
        <f t="shared" si="100"/>
        <v>2.375142923032025E-2</v>
      </c>
      <c r="AW40" s="12">
        <f t="shared" si="100"/>
        <v>2.4145470957117273E-2</v>
      </c>
      <c r="AX40" s="12">
        <f t="shared" si="100"/>
        <v>0.28375366869379498</v>
      </c>
      <c r="AY40" s="12">
        <f t="shared" si="100"/>
        <v>0.15983817935287989</v>
      </c>
      <c r="AZ40" s="63">
        <f t="shared" si="100"/>
        <v>9.3801609956090812E-2</v>
      </c>
      <c r="BA40" s="12">
        <f t="shared" si="100"/>
        <v>0.22575366869379507</v>
      </c>
      <c r="BB40" s="12">
        <f t="shared" si="100"/>
        <v>0.22575366869379507</v>
      </c>
      <c r="BC40" s="12">
        <f t="shared" si="100"/>
        <v>0.22575366869379487</v>
      </c>
      <c r="BD40" s="12">
        <f t="shared" si="100"/>
        <v>0.22575366869379496</v>
      </c>
      <c r="BE40" s="12">
        <f t="shared" si="100"/>
        <v>0.22575366869379496</v>
      </c>
      <c r="BF40" s="12">
        <f t="shared" si="100"/>
        <v>0.22575366869379496</v>
      </c>
      <c r="BG40" s="12">
        <f t="shared" si="100"/>
        <v>0.2257536686937951</v>
      </c>
      <c r="BH40" s="63">
        <f t="shared" si="100"/>
        <v>0.22575366869379512</v>
      </c>
      <c r="BI40" s="12">
        <f t="shared" si="100"/>
        <v>0.22575366869379501</v>
      </c>
      <c r="BJ40" s="12">
        <f t="shared" si="100"/>
        <v>0.22575366869379507</v>
      </c>
      <c r="BK40" s="12">
        <f t="shared" si="100"/>
        <v>0.22575366869379515</v>
      </c>
      <c r="BL40" s="12">
        <f t="shared" si="100"/>
        <v>0.22575366869379493</v>
      </c>
      <c r="BM40" s="12">
        <f t="shared" si="100"/>
        <v>0.22575366869379507</v>
      </c>
      <c r="BN40" s="12">
        <f t="shared" si="100"/>
        <v>0.22575366869379496</v>
      </c>
      <c r="BO40" s="12">
        <f t="shared" si="100"/>
        <v>0.22575366869379512</v>
      </c>
      <c r="BP40" s="63">
        <f t="shared" si="100"/>
        <v>0.2257536686937951</v>
      </c>
      <c r="BQ40" s="12">
        <f t="shared" si="100"/>
        <v>0.22575366869379496</v>
      </c>
      <c r="BR40" s="12">
        <f t="shared" si="100"/>
        <v>0.22575366869379493</v>
      </c>
      <c r="BS40" s="12">
        <f t="shared" si="100"/>
        <v>0.2257536686937949</v>
      </c>
      <c r="BT40" s="12">
        <f t="shared" si="100"/>
        <v>0.22575366869379501</v>
      </c>
      <c r="BU40" s="12">
        <f t="shared" si="100"/>
        <v>0.22575366869379504</v>
      </c>
      <c r="BV40" s="12">
        <f t="shared" ref="BV40:DA40" si="101">IFERROR(BV39/BV13,"na")</f>
        <v>0.22575366869379498</v>
      </c>
      <c r="BW40" s="12">
        <f t="shared" si="101"/>
        <v>0.22575366869379507</v>
      </c>
      <c r="BX40" s="63">
        <f t="shared" si="101"/>
        <v>0.22575366869379493</v>
      </c>
      <c r="BY40" s="12">
        <f t="shared" si="101"/>
        <v>0.22575366869379501</v>
      </c>
      <c r="BZ40" s="12">
        <f t="shared" si="101"/>
        <v>0.22575366869379487</v>
      </c>
      <c r="CA40" s="12">
        <f t="shared" si="101"/>
        <v>0.22575366869379501</v>
      </c>
      <c r="CB40" s="12">
        <f t="shared" si="101"/>
        <v>0.22575366869379487</v>
      </c>
      <c r="CC40" s="12">
        <f t="shared" si="101"/>
        <v>0.2257536686937951</v>
      </c>
      <c r="CD40" s="12">
        <f t="shared" si="101"/>
        <v>0.2257536686937951</v>
      </c>
      <c r="CE40" s="12">
        <f t="shared" si="101"/>
        <v>0.22575366869379507</v>
      </c>
      <c r="CF40" s="63">
        <f t="shared" si="101"/>
        <v>0.22575366869379504</v>
      </c>
      <c r="CG40" s="12">
        <f t="shared" si="101"/>
        <v>0.22575366869379498</v>
      </c>
      <c r="CH40" s="12">
        <f t="shared" si="101"/>
        <v>0.22575366869379496</v>
      </c>
      <c r="CI40" s="12">
        <f t="shared" si="101"/>
        <v>0.22575366869379501</v>
      </c>
      <c r="CJ40" s="12">
        <f t="shared" si="101"/>
        <v>0.22575366869379496</v>
      </c>
      <c r="CK40" s="12">
        <f t="shared" si="101"/>
        <v>0.22575366869379498</v>
      </c>
      <c r="CL40" s="12">
        <f t="shared" si="101"/>
        <v>0.22575366869379507</v>
      </c>
      <c r="CM40" s="12">
        <f t="shared" si="101"/>
        <v>0.22575366869379498</v>
      </c>
      <c r="CN40" s="63">
        <f t="shared" si="101"/>
        <v>0.22575366869379504</v>
      </c>
      <c r="CO40" s="12">
        <f t="shared" si="101"/>
        <v>0.22575366869379498</v>
      </c>
      <c r="CP40" s="12">
        <f t="shared" si="101"/>
        <v>0.22575366869379501</v>
      </c>
      <c r="CQ40" s="12">
        <f t="shared" si="101"/>
        <v>0.22575366869379498</v>
      </c>
      <c r="CR40" s="12">
        <f t="shared" si="101"/>
        <v>0.22575366869379498</v>
      </c>
      <c r="CS40" s="12">
        <f t="shared" si="101"/>
        <v>0.22575366869379485</v>
      </c>
      <c r="CT40" s="12">
        <f t="shared" si="101"/>
        <v>0.22575366869379501</v>
      </c>
      <c r="CU40" s="12">
        <f t="shared" si="101"/>
        <v>0.22575366869379496</v>
      </c>
      <c r="CV40" s="63">
        <f t="shared" si="101"/>
        <v>0.22575366869379479</v>
      </c>
      <c r="CW40" s="12">
        <f t="shared" si="101"/>
        <v>0.22575366869379498</v>
      </c>
      <c r="CX40" s="12">
        <f t="shared" si="101"/>
        <v>0.22575366869379498</v>
      </c>
      <c r="CY40" s="12">
        <f t="shared" si="101"/>
        <v>0.22575366869379501</v>
      </c>
      <c r="CZ40" s="12">
        <f t="shared" si="101"/>
        <v>0.22575366869379501</v>
      </c>
      <c r="DA40" s="12">
        <f t="shared" si="101"/>
        <v>0.22575366869379493</v>
      </c>
      <c r="DB40" s="12">
        <f t="shared" ref="DB40:DT40" si="102">IFERROR(DB39/DB13,"na")</f>
        <v>0.22575366869379504</v>
      </c>
      <c r="DC40" s="12">
        <f t="shared" si="102"/>
        <v>0.22575366869379501</v>
      </c>
      <c r="DD40" s="63">
        <f t="shared" si="102"/>
        <v>0.22575366869379493</v>
      </c>
      <c r="DE40" s="12">
        <f t="shared" si="102"/>
        <v>0.22575366869379496</v>
      </c>
      <c r="DF40" s="12">
        <f t="shared" si="102"/>
        <v>0.22575366869379485</v>
      </c>
      <c r="DG40" s="12">
        <f t="shared" si="102"/>
        <v>0.22575366869379498</v>
      </c>
      <c r="DH40" s="12">
        <f t="shared" si="102"/>
        <v>0.22575366869379501</v>
      </c>
      <c r="DI40" s="12">
        <f t="shared" si="102"/>
        <v>0.22575366869379496</v>
      </c>
      <c r="DJ40" s="12">
        <f t="shared" si="102"/>
        <v>0.22575366869379496</v>
      </c>
      <c r="DK40" s="12">
        <f t="shared" si="102"/>
        <v>0.22575366869379518</v>
      </c>
      <c r="DL40" s="63">
        <f t="shared" si="102"/>
        <v>0.2257536686937951</v>
      </c>
      <c r="DM40" s="12">
        <f t="shared" si="102"/>
        <v>0.22575366869379504</v>
      </c>
      <c r="DN40" s="12">
        <f t="shared" si="102"/>
        <v>0.22575366869379504</v>
      </c>
      <c r="DO40" s="12">
        <f t="shared" si="102"/>
        <v>0.22575366869379498</v>
      </c>
      <c r="DP40" s="12">
        <f t="shared" si="102"/>
        <v>0.22575366869379498</v>
      </c>
      <c r="DQ40" s="12">
        <f t="shared" si="102"/>
        <v>0.22575366869379496</v>
      </c>
      <c r="DR40" s="12">
        <f t="shared" si="102"/>
        <v>0.22575366869379501</v>
      </c>
      <c r="DS40" s="12">
        <f t="shared" si="102"/>
        <v>0.22575366869379493</v>
      </c>
      <c r="DT40" s="63">
        <f t="shared" si="102"/>
        <v>0.22575366869379507</v>
      </c>
    </row>
    <row r="41" spans="2:124" s="15" customFormat="1" x14ac:dyDescent="0.25">
      <c r="B41" s="22" t="s">
        <v>38</v>
      </c>
      <c r="C41" s="15" t="s">
        <v>57</v>
      </c>
      <c r="E41" s="66"/>
      <c r="H41" s="19">
        <v>835.3</v>
      </c>
      <c r="I41" s="19"/>
      <c r="J41" s="19">
        <v>1106.4000000000001</v>
      </c>
      <c r="K41" s="19">
        <f>H41+J41</f>
        <v>1941.7</v>
      </c>
      <c r="L41" s="19">
        <v>4066.1</v>
      </c>
      <c r="M41" s="171">
        <v>1423</v>
      </c>
      <c r="N41" s="19">
        <v>1487.4</v>
      </c>
      <c r="O41" s="19">
        <f>M41+N41</f>
        <v>2910.4</v>
      </c>
      <c r="P41" s="19">
        <v>1432.2</v>
      </c>
      <c r="Q41" s="19">
        <f>M41+N41+P41</f>
        <v>4342.6000000000004</v>
      </c>
      <c r="R41" s="19">
        <v>1065.3</v>
      </c>
      <c r="S41" s="19">
        <f>P41+R41</f>
        <v>2497.5</v>
      </c>
      <c r="T41" s="172">
        <f>M41+N41+P41+R41</f>
        <v>5407.9000000000005</v>
      </c>
      <c r="U41" s="171">
        <v>1495.5</v>
      </c>
      <c r="V41" s="19">
        <v>1633.6</v>
      </c>
      <c r="W41" s="19">
        <f>U41+V41</f>
        <v>3129.1</v>
      </c>
      <c r="X41" s="19">
        <v>2519.1999999999998</v>
      </c>
      <c r="Y41" s="19">
        <f>U41+V41+X41</f>
        <v>5648.2999999999993</v>
      </c>
      <c r="Z41" s="19">
        <v>2100.9</v>
      </c>
      <c r="AA41" s="19">
        <f>X41+Z41</f>
        <v>4620.1000000000004</v>
      </c>
      <c r="AB41" s="172">
        <f>U41+V41+X41+Z41</f>
        <v>7749.1999999999989</v>
      </c>
      <c r="AC41" s="171">
        <v>1706.7</v>
      </c>
      <c r="AD41" s="19">
        <v>2202.3000000000002</v>
      </c>
      <c r="AE41" s="19">
        <f>AC41+AD41</f>
        <v>3909</v>
      </c>
      <c r="AF41" s="19">
        <v>1870.8</v>
      </c>
      <c r="AG41" s="19">
        <f>AC41+AD41+AF41</f>
        <v>5779.8</v>
      </c>
      <c r="AH41" s="19">
        <v>1711.3</v>
      </c>
      <c r="AI41" s="19">
        <f>AF41+AH41</f>
        <v>3582.1</v>
      </c>
      <c r="AJ41" s="172">
        <f>AC41+AD41+AF41+AH41</f>
        <v>7491.1</v>
      </c>
      <c r="AK41" s="171">
        <v>1655.7</v>
      </c>
      <c r="AL41" s="19">
        <v>1767.4</v>
      </c>
      <c r="AM41" s="19">
        <f>AK41+AL41</f>
        <v>3423.1000000000004</v>
      </c>
      <c r="AN41" s="19">
        <v>2036</v>
      </c>
      <c r="AO41" s="19">
        <f>AK41+AL41+AN41</f>
        <v>5459.1</v>
      </c>
      <c r="AP41" s="19">
        <v>1781.5</v>
      </c>
      <c r="AQ41" s="19">
        <f>AN41+AP41</f>
        <v>3817.5</v>
      </c>
      <c r="AR41" s="172">
        <f>AK41+AL41+AN41+AP41</f>
        <v>7240.6</v>
      </c>
      <c r="AS41" s="171">
        <v>1586.3</v>
      </c>
      <c r="AT41" s="19">
        <v>1892.7</v>
      </c>
      <c r="AU41" s="19">
        <f>AS41+AT41</f>
        <v>3479</v>
      </c>
      <c r="AV41" s="19">
        <v>1847.3</v>
      </c>
      <c r="AW41" s="19">
        <f>AS41+AT41+AV41</f>
        <v>5326.3</v>
      </c>
      <c r="AX41" s="10"/>
      <c r="AZ41" s="58">
        <f>AS41+AT41+AV41+AX41</f>
        <v>5326.3</v>
      </c>
      <c r="BA41" s="10"/>
      <c r="BB41" s="10"/>
      <c r="BC41" s="15">
        <f>BA41+BB41</f>
        <v>0</v>
      </c>
      <c r="BD41" s="10"/>
      <c r="BE41" s="15">
        <f>BA41+BB41+BD41</f>
        <v>0</v>
      </c>
      <c r="BF41" s="10"/>
      <c r="BH41" s="58">
        <f>BA41+BB41+BD41+BF41</f>
        <v>0</v>
      </c>
      <c r="BI41" s="10"/>
      <c r="BJ41" s="10"/>
      <c r="BK41" s="15">
        <f>BI41+BJ41</f>
        <v>0</v>
      </c>
      <c r="BL41" s="10"/>
      <c r="BM41" s="15">
        <f>BI41+BJ41+BL41</f>
        <v>0</v>
      </c>
      <c r="BN41" s="10"/>
      <c r="BP41" s="58">
        <f>BI41+BJ41+BL41+BN41</f>
        <v>0</v>
      </c>
      <c r="BQ41" s="10"/>
      <c r="BR41" s="10"/>
      <c r="BS41" s="15">
        <f>BQ41+BR41</f>
        <v>0</v>
      </c>
      <c r="BT41" s="10"/>
      <c r="BU41" s="15">
        <f>BQ41+BR41+BT41</f>
        <v>0</v>
      </c>
      <c r="BV41" s="10"/>
      <c r="BX41" s="58">
        <f>BQ41+BR41+BT41+BV41</f>
        <v>0</v>
      </c>
      <c r="BY41" s="10"/>
      <c r="BZ41" s="10"/>
      <c r="CA41" s="15">
        <f>BY41+BZ41</f>
        <v>0</v>
      </c>
      <c r="CB41" s="10"/>
      <c r="CC41" s="15">
        <f>BY41+BZ41+CB41</f>
        <v>0</v>
      </c>
      <c r="CD41" s="10"/>
      <c r="CF41" s="58">
        <f>BY41+BZ41+CB41+CD41</f>
        <v>0</v>
      </c>
      <c r="CG41" s="10"/>
      <c r="CH41" s="10"/>
      <c r="CI41" s="15">
        <f>CG41+CH41</f>
        <v>0</v>
      </c>
      <c r="CJ41" s="10"/>
      <c r="CK41" s="15">
        <f>CG41+CH41+CJ41</f>
        <v>0</v>
      </c>
      <c r="CL41" s="10"/>
      <c r="CN41" s="58">
        <f>CG41+CH41+CJ41+CL41</f>
        <v>0</v>
      </c>
      <c r="CO41" s="10"/>
      <c r="CP41" s="10"/>
      <c r="CQ41" s="15">
        <f>CO41+CP41</f>
        <v>0</v>
      </c>
      <c r="CR41" s="10"/>
      <c r="CS41" s="15">
        <f>CO41+CP41+CR41</f>
        <v>0</v>
      </c>
      <c r="CT41" s="10"/>
      <c r="CV41" s="58">
        <f>CO41+CP41+CR41+CT41</f>
        <v>0</v>
      </c>
      <c r="CW41" s="10"/>
      <c r="CX41" s="10"/>
      <c r="CY41" s="15">
        <f>CW41+CX41</f>
        <v>0</v>
      </c>
      <c r="CZ41" s="10"/>
      <c r="DA41" s="15">
        <f>CW41+CX41+CZ41</f>
        <v>0</v>
      </c>
      <c r="DB41" s="10"/>
      <c r="DD41" s="58">
        <f>CW41+CX41+CZ41+DB41</f>
        <v>0</v>
      </c>
      <c r="DE41" s="10"/>
      <c r="DF41" s="10"/>
      <c r="DG41" s="15">
        <f>DE41+DF41</f>
        <v>0</v>
      </c>
      <c r="DH41" s="10"/>
      <c r="DI41" s="15">
        <f>DE41+DF41+DH41</f>
        <v>0</v>
      </c>
      <c r="DJ41" s="10"/>
      <c r="DL41" s="58">
        <f>DE41+DF41+DH41+DJ41</f>
        <v>0</v>
      </c>
      <c r="DM41" s="10"/>
      <c r="DN41" s="10"/>
      <c r="DO41" s="15">
        <f>DM41+DN41</f>
        <v>0</v>
      </c>
      <c r="DP41" s="10"/>
      <c r="DQ41" s="15">
        <f>DM41+DN41+DP41</f>
        <v>0</v>
      </c>
      <c r="DR41" s="10"/>
      <c r="DT41" s="58">
        <f>DM41+DN41+DP41+DR41</f>
        <v>0</v>
      </c>
    </row>
    <row r="42" spans="2:124" ht="14.4" x14ac:dyDescent="0.25">
      <c r="B42" s="6" t="s">
        <v>39</v>
      </c>
      <c r="E42" s="49"/>
      <c r="M42" s="49"/>
      <c r="T42" s="50"/>
      <c r="U42" s="49"/>
      <c r="AB42" s="50"/>
      <c r="AC42" s="49"/>
      <c r="AJ42" s="50"/>
      <c r="AK42" s="49"/>
      <c r="AR42" s="50"/>
      <c r="AS42" s="49"/>
      <c r="AX42" s="15"/>
      <c r="AZ42" s="50"/>
      <c r="BA42" s="15"/>
      <c r="BB42" s="15"/>
      <c r="BD42" s="15"/>
      <c r="BF42" s="15"/>
      <c r="BH42" s="50"/>
      <c r="BI42" s="15"/>
      <c r="BJ42" s="15"/>
      <c r="BL42" s="15"/>
      <c r="BN42" s="15"/>
      <c r="BP42" s="50"/>
      <c r="BQ42" s="15"/>
      <c r="BR42" s="15"/>
      <c r="BT42" s="15"/>
      <c r="BV42" s="15"/>
      <c r="BX42" s="50"/>
      <c r="BY42" s="15"/>
      <c r="BZ42" s="15"/>
      <c r="CB42" s="15"/>
      <c r="CD42" s="15"/>
      <c r="CF42" s="50"/>
      <c r="CG42" s="15"/>
      <c r="CH42" s="15"/>
      <c r="CJ42" s="15"/>
      <c r="CL42" s="15"/>
      <c r="CN42" s="50"/>
      <c r="CO42" s="15"/>
      <c r="CP42" s="15"/>
      <c r="CR42" s="15"/>
      <c r="CT42" s="15"/>
      <c r="CV42" s="50"/>
      <c r="CW42" s="15"/>
      <c r="CX42" s="15"/>
      <c r="CZ42" s="15"/>
      <c r="DB42" s="15"/>
      <c r="DD42" s="50"/>
      <c r="DE42" s="15"/>
      <c r="DF42" s="15"/>
      <c r="DH42" s="15"/>
      <c r="DJ42" s="15"/>
      <c r="DL42" s="50"/>
      <c r="DM42" s="15"/>
      <c r="DN42" s="15"/>
      <c r="DP42" s="15"/>
      <c r="DR42" s="15"/>
      <c r="DT42" s="50"/>
    </row>
    <row r="43" spans="2:124" s="15" customFormat="1" x14ac:dyDescent="0.25">
      <c r="B43" s="22" t="s">
        <v>40</v>
      </c>
      <c r="C43" s="15" t="s">
        <v>57</v>
      </c>
      <c r="E43" s="66"/>
      <c r="H43" s="19">
        <v>87.4</v>
      </c>
      <c r="I43" s="19"/>
      <c r="J43" s="19">
        <v>261.7</v>
      </c>
      <c r="K43" s="19">
        <f>H43+J43</f>
        <v>349.1</v>
      </c>
      <c r="L43" s="19">
        <v>1042.7</v>
      </c>
      <c r="M43" s="171">
        <v>574.4</v>
      </c>
      <c r="N43" s="19">
        <v>251.7</v>
      </c>
      <c r="O43" s="19">
        <f>M43+N43</f>
        <v>826.09999999999991</v>
      </c>
      <c r="P43" s="19">
        <v>271.60000000000002</v>
      </c>
      <c r="Q43" s="19">
        <f>M43+N43+P43</f>
        <v>1097.6999999999998</v>
      </c>
      <c r="R43" s="19">
        <v>625.70000000000005</v>
      </c>
      <c r="S43" s="19">
        <f>P43+R43</f>
        <v>897.30000000000007</v>
      </c>
      <c r="T43" s="172">
        <f>M43+N43+P43+R43</f>
        <v>1723.3999999999999</v>
      </c>
      <c r="U43" s="171">
        <v>523</v>
      </c>
      <c r="V43" s="19">
        <v>591.70000000000005</v>
      </c>
      <c r="W43" s="19">
        <f>U43+V43</f>
        <v>1114.7</v>
      </c>
      <c r="X43" s="19">
        <v>775</v>
      </c>
      <c r="Y43" s="19">
        <f>U43+V43+X43</f>
        <v>1889.7</v>
      </c>
      <c r="Z43" s="19">
        <v>723.8</v>
      </c>
      <c r="AA43" s="19">
        <f>X43+Z43</f>
        <v>1498.8</v>
      </c>
      <c r="AB43" s="172">
        <f>U43+V43+X43+Z43</f>
        <v>2613.5</v>
      </c>
      <c r="AC43" s="171">
        <v>661</v>
      </c>
      <c r="AD43" s="19">
        <v>640.5</v>
      </c>
      <c r="AE43" s="19">
        <f>AC43+AD43</f>
        <v>1301.5</v>
      </c>
      <c r="AF43" s="19">
        <v>592.4</v>
      </c>
      <c r="AG43" s="19">
        <f>AC43+AD43+AF43</f>
        <v>1893.9</v>
      </c>
      <c r="AH43" s="19">
        <v>1042.2</v>
      </c>
      <c r="AI43" s="19">
        <f>AF43+AH43</f>
        <v>1634.6</v>
      </c>
      <c r="AJ43" s="172">
        <f>AC43+AD43+AF43+AH43</f>
        <v>2936.1000000000004</v>
      </c>
      <c r="AK43" s="171">
        <v>612.9</v>
      </c>
      <c r="AL43" s="19">
        <v>1048.5</v>
      </c>
      <c r="AM43" s="19">
        <f>AK43+AL43</f>
        <v>1661.4</v>
      </c>
      <c r="AN43" s="19">
        <v>666.9</v>
      </c>
      <c r="AO43" s="19">
        <f>AK43+AL43+AN43</f>
        <v>2328.3000000000002</v>
      </c>
      <c r="AP43" s="19">
        <v>620.4</v>
      </c>
      <c r="AQ43" s="19">
        <f>AN43+AP43</f>
        <v>1287.3</v>
      </c>
      <c r="AR43" s="172">
        <f>AK43+AL43+AN43+AP43</f>
        <v>2948.7000000000003</v>
      </c>
      <c r="AS43" s="171">
        <v>2060.9</v>
      </c>
      <c r="AT43" s="19">
        <v>-789.6</v>
      </c>
      <c r="AU43" s="19">
        <f>AS43+AT43</f>
        <v>1271.3000000000002</v>
      </c>
      <c r="AV43" s="19">
        <v>1321.5</v>
      </c>
      <c r="AW43" s="19">
        <f>AS43+AT43+AV43</f>
        <v>2592.8000000000002</v>
      </c>
      <c r="AX43" s="10"/>
      <c r="AY43" s="10"/>
      <c r="AZ43" s="58">
        <f>AS43+AT43+AV43+AX43</f>
        <v>2592.8000000000002</v>
      </c>
      <c r="BA43" s="10"/>
      <c r="BB43" s="10"/>
      <c r="BC43" s="15">
        <f>BA43+BB43</f>
        <v>0</v>
      </c>
      <c r="BD43" s="10"/>
      <c r="BE43" s="15">
        <f>BA43+BB43+BD43</f>
        <v>0</v>
      </c>
      <c r="BF43" s="10"/>
      <c r="BG43" s="10"/>
      <c r="BH43" s="58">
        <f>BA43+BB43+BD43+BF43</f>
        <v>0</v>
      </c>
      <c r="BI43" s="10"/>
      <c r="BJ43" s="10"/>
      <c r="BK43" s="15">
        <f>BI43+BJ43</f>
        <v>0</v>
      </c>
      <c r="BL43" s="10"/>
      <c r="BM43" s="15">
        <f>BI43+BJ43+BL43</f>
        <v>0</v>
      </c>
      <c r="BN43" s="10"/>
      <c r="BO43" s="10"/>
      <c r="BP43" s="58">
        <f>BI43+BJ43+BL43+BN43</f>
        <v>0</v>
      </c>
      <c r="BQ43" s="10"/>
      <c r="BR43" s="10"/>
      <c r="BS43" s="15">
        <f>BQ43+BR43</f>
        <v>0</v>
      </c>
      <c r="BT43" s="10"/>
      <c r="BU43" s="15">
        <f>BQ43+BR43+BT43</f>
        <v>0</v>
      </c>
      <c r="BV43" s="10"/>
      <c r="BW43" s="10"/>
      <c r="BX43" s="58">
        <f>BQ43+BR43+BT43+BV43</f>
        <v>0</v>
      </c>
      <c r="BY43" s="10"/>
      <c r="BZ43" s="10"/>
      <c r="CA43" s="15">
        <f>BY43+BZ43</f>
        <v>0</v>
      </c>
      <c r="CB43" s="10"/>
      <c r="CC43" s="15">
        <f>BY43+BZ43+CB43</f>
        <v>0</v>
      </c>
      <c r="CD43" s="10"/>
      <c r="CE43" s="10"/>
      <c r="CF43" s="58">
        <f>BY43+BZ43+CB43+CD43</f>
        <v>0</v>
      </c>
      <c r="CG43" s="10"/>
      <c r="CH43" s="10"/>
      <c r="CI43" s="15">
        <f>CG43+CH43</f>
        <v>0</v>
      </c>
      <c r="CJ43" s="10"/>
      <c r="CK43" s="15">
        <f>CG43+CH43+CJ43</f>
        <v>0</v>
      </c>
      <c r="CL43" s="10"/>
      <c r="CM43" s="10"/>
      <c r="CN43" s="58">
        <f>CG43+CH43+CJ43+CL43</f>
        <v>0</v>
      </c>
      <c r="CO43" s="10"/>
      <c r="CP43" s="10"/>
      <c r="CQ43" s="15">
        <f>CO43+CP43</f>
        <v>0</v>
      </c>
      <c r="CR43" s="10"/>
      <c r="CS43" s="15">
        <f>CO43+CP43+CR43</f>
        <v>0</v>
      </c>
      <c r="CT43" s="10"/>
      <c r="CU43" s="10"/>
      <c r="CV43" s="58">
        <f>CO43+CP43+CR43+CT43</f>
        <v>0</v>
      </c>
      <c r="CW43" s="10"/>
      <c r="CX43" s="10"/>
      <c r="CY43" s="15">
        <f>CW43+CX43</f>
        <v>0</v>
      </c>
      <c r="CZ43" s="10"/>
      <c r="DA43" s="15">
        <f>CW43+CX43+CZ43</f>
        <v>0</v>
      </c>
      <c r="DB43" s="10"/>
      <c r="DC43" s="10"/>
      <c r="DD43" s="58">
        <f>CW43+CX43+CZ43+DB43</f>
        <v>0</v>
      </c>
      <c r="DE43" s="10"/>
      <c r="DF43" s="10"/>
      <c r="DG43" s="15">
        <f>DE43+DF43</f>
        <v>0</v>
      </c>
      <c r="DH43" s="10"/>
      <c r="DI43" s="15">
        <f>DE43+DF43+DH43</f>
        <v>0</v>
      </c>
      <c r="DJ43" s="10"/>
      <c r="DK43" s="10"/>
      <c r="DL43" s="58">
        <f>DE43+DF43+DH43+DJ43</f>
        <v>0</v>
      </c>
      <c r="DM43" s="10"/>
      <c r="DN43" s="10"/>
      <c r="DO43" s="15">
        <f>DM43+DN43</f>
        <v>0</v>
      </c>
      <c r="DP43" s="10"/>
      <c r="DQ43" s="15">
        <f>DM43+DN43+DP43</f>
        <v>0</v>
      </c>
      <c r="DR43" s="10"/>
      <c r="DS43" s="10"/>
      <c r="DT43" s="58">
        <f>DM43+DN43+DP43+DR43</f>
        <v>0</v>
      </c>
    </row>
    <row r="44" spans="2:124" ht="14.4" x14ac:dyDescent="0.25">
      <c r="B44" s="6" t="s">
        <v>39</v>
      </c>
      <c r="E44" s="49"/>
      <c r="M44" s="49"/>
      <c r="T44" s="50"/>
      <c r="U44" s="49"/>
      <c r="AB44" s="50"/>
      <c r="AC44" s="49"/>
      <c r="AJ44" s="50"/>
      <c r="AK44" s="49"/>
      <c r="AR44" s="50"/>
      <c r="AS44" s="49"/>
      <c r="AZ44" s="50"/>
      <c r="BH44" s="50"/>
      <c r="BP44" s="50"/>
      <c r="BX44" s="50"/>
      <c r="CF44" s="50"/>
      <c r="CN44" s="50"/>
      <c r="CV44" s="50"/>
      <c r="DD44" s="50"/>
      <c r="DL44" s="50"/>
      <c r="DT44" s="50"/>
    </row>
    <row r="45" spans="2:124" x14ac:dyDescent="0.25">
      <c r="B45" s="22" t="s">
        <v>42</v>
      </c>
      <c r="E45" s="49"/>
      <c r="H45" s="10">
        <v>173.7</v>
      </c>
      <c r="J45" s="10">
        <v>195.5</v>
      </c>
      <c r="K45" s="10">
        <f>H45+J45</f>
        <v>369.2</v>
      </c>
      <c r="L45" s="15">
        <v>765.6</v>
      </c>
      <c r="M45" s="49">
        <v>93.5</v>
      </c>
      <c r="N45" s="10">
        <v>140.9</v>
      </c>
      <c r="O45" s="10">
        <f>M45+N45</f>
        <v>234.4</v>
      </c>
      <c r="P45" s="10">
        <v>-91.1</v>
      </c>
      <c r="Q45" s="10">
        <f>M45+N45+P45</f>
        <v>143.30000000000001</v>
      </c>
      <c r="R45" s="10">
        <v>150.6</v>
      </c>
      <c r="S45" s="10">
        <f>P45+R45</f>
        <v>59.5</v>
      </c>
      <c r="T45" s="50">
        <f>M45+N45+P45+R45</f>
        <v>293.89999999999998</v>
      </c>
      <c r="U45" s="49">
        <v>-42.4</v>
      </c>
      <c r="V45" s="10">
        <v>168.9</v>
      </c>
      <c r="W45" s="10">
        <f>U45+V45</f>
        <v>126.5</v>
      </c>
      <c r="X45" s="10">
        <v>147</v>
      </c>
      <c r="Y45" s="10">
        <f>U45+V45+X45</f>
        <v>273.5</v>
      </c>
      <c r="Z45" s="10">
        <v>12</v>
      </c>
      <c r="AA45" s="10">
        <f>X45+Z45</f>
        <v>159</v>
      </c>
      <c r="AB45" s="50">
        <f>U45+V45+X45+Z45</f>
        <v>285.5</v>
      </c>
      <c r="AC45" s="49">
        <v>-192.1</v>
      </c>
      <c r="AD45" s="10">
        <v>-5</v>
      </c>
      <c r="AE45" s="10">
        <f>AC45+AD45</f>
        <v>-197.1</v>
      </c>
      <c r="AF45" s="10">
        <v>-51.4</v>
      </c>
      <c r="AG45" s="10">
        <f>AC45+AD45+AF45</f>
        <v>-248.5</v>
      </c>
      <c r="AH45" s="10">
        <v>21.9</v>
      </c>
      <c r="AI45" s="10">
        <f>AF45+AH45</f>
        <v>-29.5</v>
      </c>
      <c r="AJ45" s="50">
        <f>AC45+AD45+AF45+AH45</f>
        <v>-226.6</v>
      </c>
      <c r="AK45" s="49">
        <v>15.7</v>
      </c>
      <c r="AL45" s="10">
        <v>291</v>
      </c>
      <c r="AM45" s="10">
        <f>AK45+AL45</f>
        <v>306.7</v>
      </c>
      <c r="AN45" s="10">
        <v>177.7</v>
      </c>
      <c r="AO45" s="10">
        <f>AK45+AL45+AN45</f>
        <v>484.4</v>
      </c>
      <c r="AP45" s="10">
        <v>141.4</v>
      </c>
      <c r="AQ45" s="10">
        <f>AN45+AP45</f>
        <v>319.10000000000002</v>
      </c>
      <c r="AR45" s="50">
        <f>AK45+AL45+AN45+AP45</f>
        <v>625.79999999999995</v>
      </c>
      <c r="AS45" s="49">
        <v>61.8</v>
      </c>
      <c r="AT45" s="10">
        <v>173</v>
      </c>
      <c r="AU45" s="10">
        <f>AS45+AT45</f>
        <v>234.8</v>
      </c>
      <c r="AV45" s="10">
        <v>72</v>
      </c>
      <c r="AW45" s="10">
        <f>AS45+AT45+AV45</f>
        <v>306.8</v>
      </c>
      <c r="AZ45" s="50">
        <f>AS45+AT45+AV45+AX45</f>
        <v>306.8</v>
      </c>
      <c r="BC45" s="10">
        <f>BA45+BB45</f>
        <v>0</v>
      </c>
      <c r="BE45" s="10">
        <f>BA45+BB45+BD45</f>
        <v>0</v>
      </c>
      <c r="BH45" s="50">
        <f>BA45+BB45+BD45+BF45</f>
        <v>0</v>
      </c>
      <c r="BK45" s="10">
        <f>BI45+BJ45</f>
        <v>0</v>
      </c>
      <c r="BM45" s="10">
        <f>BI45+BJ45+BL45</f>
        <v>0</v>
      </c>
      <c r="BP45" s="50">
        <f>BI45+BJ45+BL45+BN45</f>
        <v>0</v>
      </c>
      <c r="BS45" s="10">
        <f>BQ45+BR45</f>
        <v>0</v>
      </c>
      <c r="BU45" s="10">
        <f>BQ45+BR45+BT45</f>
        <v>0</v>
      </c>
      <c r="BX45" s="50">
        <f>BQ45+BR45+BT45+BV45</f>
        <v>0</v>
      </c>
      <c r="CA45" s="10">
        <f>BY45+BZ45</f>
        <v>0</v>
      </c>
      <c r="CC45" s="10">
        <f>BY45+BZ45+CB45</f>
        <v>0</v>
      </c>
      <c r="CF45" s="50">
        <f>BY45+BZ45+CB45+CD45</f>
        <v>0</v>
      </c>
      <c r="CI45" s="10">
        <f>CG45+CH45</f>
        <v>0</v>
      </c>
      <c r="CK45" s="10">
        <f>CG45+CH45+CJ45</f>
        <v>0</v>
      </c>
      <c r="CN45" s="50">
        <f>CG45+CH45+CJ45+CL45</f>
        <v>0</v>
      </c>
      <c r="CQ45" s="10">
        <f>CO45+CP45</f>
        <v>0</v>
      </c>
      <c r="CS45" s="10">
        <f>CO45+CP45+CR45</f>
        <v>0</v>
      </c>
      <c r="CV45" s="50">
        <f>CO45+CP45+CR45+CT45</f>
        <v>0</v>
      </c>
      <c r="CY45" s="10">
        <f>CW45+CX45</f>
        <v>0</v>
      </c>
      <c r="DA45" s="10">
        <f>CW45+CX45+CZ45</f>
        <v>0</v>
      </c>
      <c r="DD45" s="50">
        <f>CW45+CX45+CZ45+DB45</f>
        <v>0</v>
      </c>
      <c r="DG45" s="10">
        <f>DE45+DF45</f>
        <v>0</v>
      </c>
      <c r="DI45" s="10">
        <f>DE45+DF45+DH45</f>
        <v>0</v>
      </c>
      <c r="DL45" s="50">
        <f>DE45+DF45+DH45+DJ45</f>
        <v>0</v>
      </c>
      <c r="DO45" s="10">
        <f>DM45+DN45</f>
        <v>0</v>
      </c>
      <c r="DQ45" s="10">
        <f>DM45+DN45+DP45</f>
        <v>0</v>
      </c>
      <c r="DT45" s="50">
        <f>DM45+DN45+DP45+DR45</f>
        <v>0</v>
      </c>
    </row>
    <row r="46" spans="2:124" x14ac:dyDescent="0.25">
      <c r="B46" s="10" t="s">
        <v>201</v>
      </c>
      <c r="E46" s="49"/>
      <c r="H46" s="10">
        <v>0</v>
      </c>
      <c r="J46" s="10">
        <v>0</v>
      </c>
      <c r="K46" s="10">
        <f t="shared" ref="K46:K47" si="103">H46+J46</f>
        <v>0</v>
      </c>
      <c r="L46" s="10">
        <v>0</v>
      </c>
      <c r="M46" s="49">
        <v>0</v>
      </c>
      <c r="N46" s="10">
        <v>0</v>
      </c>
      <c r="O46" s="10">
        <f t="shared" ref="O46:O47" si="104">M46+N46</f>
        <v>0</v>
      </c>
      <c r="P46" s="10">
        <v>0</v>
      </c>
      <c r="Q46" s="10">
        <f t="shared" ref="Q46:Q47" si="105">M46+N46+P46</f>
        <v>0</v>
      </c>
      <c r="R46" s="10">
        <v>0</v>
      </c>
      <c r="S46" s="10">
        <f t="shared" ref="S46:S47" si="106">P46+R46</f>
        <v>0</v>
      </c>
      <c r="T46" s="50">
        <f t="shared" ref="T46:T47" si="107">M46+N46+P46+R46</f>
        <v>0</v>
      </c>
      <c r="U46" s="49">
        <v>0</v>
      </c>
      <c r="V46" s="10">
        <v>0</v>
      </c>
      <c r="W46" s="10">
        <f t="shared" ref="W46:W47" si="108">U46+V46</f>
        <v>0</v>
      </c>
      <c r="X46" s="10">
        <v>0</v>
      </c>
      <c r="Y46" s="10">
        <f t="shared" ref="Y46:Y47" si="109">U46+V46+X46</f>
        <v>0</v>
      </c>
      <c r="Z46" s="10">
        <v>0</v>
      </c>
      <c r="AA46" s="10">
        <f t="shared" ref="AA46:AA47" si="110">X46+Z46</f>
        <v>0</v>
      </c>
      <c r="AB46" s="50">
        <f t="shared" ref="AB46:AB47" si="111">U46+V46+X46+Z46</f>
        <v>0</v>
      </c>
      <c r="AC46" s="49">
        <v>0</v>
      </c>
      <c r="AD46" s="10">
        <v>0</v>
      </c>
      <c r="AE46" s="10">
        <f t="shared" ref="AE46:AE47" si="112">AC46+AD46</f>
        <v>0</v>
      </c>
      <c r="AF46" s="10">
        <v>0</v>
      </c>
      <c r="AG46" s="10">
        <f t="shared" ref="AG46:AG47" si="113">AC46+AD46+AF46</f>
        <v>0</v>
      </c>
      <c r="AH46" s="10">
        <v>0</v>
      </c>
      <c r="AI46" s="10">
        <f t="shared" ref="AI46:AI47" si="114">AF46+AH46</f>
        <v>0</v>
      </c>
      <c r="AJ46" s="50">
        <f t="shared" ref="AJ46:AJ47" si="115">AC46+AD46+AF46+AH46</f>
        <v>0</v>
      </c>
      <c r="AK46" s="49">
        <v>0</v>
      </c>
      <c r="AL46" s="10">
        <v>0</v>
      </c>
      <c r="AM46" s="10">
        <f t="shared" ref="AM46:AM47" si="116">AK46+AL46</f>
        <v>0</v>
      </c>
      <c r="AN46" s="10">
        <v>0</v>
      </c>
      <c r="AO46" s="10">
        <f t="shared" ref="AO46:AO47" si="117">AK46+AL46+AN46</f>
        <v>0</v>
      </c>
      <c r="AP46" s="10">
        <v>0</v>
      </c>
      <c r="AQ46" s="10">
        <f t="shared" ref="AQ46:AQ47" si="118">AN46+AP46</f>
        <v>0</v>
      </c>
      <c r="AR46" s="50">
        <f t="shared" ref="AR46:AR47" si="119">AK46+AL46+AN46+AP46</f>
        <v>0</v>
      </c>
      <c r="AS46" s="49">
        <v>0</v>
      </c>
      <c r="AT46" s="10">
        <v>0</v>
      </c>
      <c r="AU46" s="10">
        <f t="shared" ref="AU46:AU47" si="120">AS46+AT46</f>
        <v>0</v>
      </c>
      <c r="AV46" s="10">
        <v>258.3</v>
      </c>
      <c r="AW46" s="10">
        <f t="shared" ref="AW46:AW47" si="121">AS46+AT46+AV46</f>
        <v>258.3</v>
      </c>
      <c r="AY46" s="16"/>
      <c r="AZ46" s="50">
        <f t="shared" ref="AZ46:AZ47" si="122">AS46+AT46+AV46+AX46</f>
        <v>258.3</v>
      </c>
      <c r="BC46" s="10">
        <f t="shared" ref="BC46:BC47" si="123">BA46+BB46</f>
        <v>0</v>
      </c>
      <c r="BE46" s="10">
        <f t="shared" ref="BE46:BE47" si="124">BA46+BB46+BD46</f>
        <v>0</v>
      </c>
      <c r="BG46" s="16"/>
      <c r="BH46" s="50">
        <f t="shared" ref="BH46:BH47" si="125">BA46+BB46+BD46+BF46</f>
        <v>0</v>
      </c>
      <c r="BK46" s="10">
        <f t="shared" ref="BK46:BK47" si="126">BI46+BJ46</f>
        <v>0</v>
      </c>
      <c r="BM46" s="10">
        <f t="shared" ref="BM46:BM47" si="127">BI46+BJ46+BL46</f>
        <v>0</v>
      </c>
      <c r="BO46" s="16"/>
      <c r="BP46" s="50">
        <f t="shared" ref="BP46:BP47" si="128">BI46+BJ46+BL46+BN46</f>
        <v>0</v>
      </c>
      <c r="BS46" s="10">
        <f t="shared" ref="BS46:BS47" si="129">BQ46+BR46</f>
        <v>0</v>
      </c>
      <c r="BU46" s="10">
        <f t="shared" ref="BU46:BU47" si="130">BQ46+BR46+BT46</f>
        <v>0</v>
      </c>
      <c r="BW46" s="16"/>
      <c r="BX46" s="50">
        <f t="shared" ref="BX46:BX47" si="131">BQ46+BR46+BT46+BV46</f>
        <v>0</v>
      </c>
      <c r="CA46" s="10">
        <f t="shared" ref="CA46:CA47" si="132">BY46+BZ46</f>
        <v>0</v>
      </c>
      <c r="CC46" s="10">
        <f t="shared" ref="CC46:CC47" si="133">BY46+BZ46+CB46</f>
        <v>0</v>
      </c>
      <c r="CE46" s="16"/>
      <c r="CF46" s="50">
        <f t="shared" ref="CF46:CF47" si="134">BY46+BZ46+CB46+CD46</f>
        <v>0</v>
      </c>
      <c r="CI46" s="10">
        <f t="shared" ref="CI46:CI47" si="135">CG46+CH46</f>
        <v>0</v>
      </c>
      <c r="CK46" s="10">
        <f t="shared" ref="CK46:CK47" si="136">CG46+CH46+CJ46</f>
        <v>0</v>
      </c>
      <c r="CM46" s="16"/>
      <c r="CN46" s="50">
        <f t="shared" ref="CN46:CN47" si="137">CG46+CH46+CJ46+CL46</f>
        <v>0</v>
      </c>
      <c r="CQ46" s="10">
        <f t="shared" ref="CQ46:CQ47" si="138">CO46+CP46</f>
        <v>0</v>
      </c>
      <c r="CS46" s="10">
        <f t="shared" ref="CS46:CS47" si="139">CO46+CP46+CR46</f>
        <v>0</v>
      </c>
      <c r="CU46" s="16"/>
      <c r="CV46" s="50">
        <f t="shared" ref="CV46:CV47" si="140">CO46+CP46+CR46+CT46</f>
        <v>0</v>
      </c>
      <c r="CY46" s="10">
        <f t="shared" ref="CY46:CY47" si="141">CW46+CX46</f>
        <v>0</v>
      </c>
      <c r="DA46" s="10">
        <f t="shared" ref="DA46:DA47" si="142">CW46+CX46+CZ46</f>
        <v>0</v>
      </c>
      <c r="DC46" s="16"/>
      <c r="DD46" s="50">
        <f t="shared" ref="DD46:DD47" si="143">CW46+CX46+CZ46+DB46</f>
        <v>0</v>
      </c>
      <c r="DG46" s="10">
        <f t="shared" ref="DG46:DG47" si="144">DE46+DF46</f>
        <v>0</v>
      </c>
      <c r="DI46" s="10">
        <f t="shared" ref="DI46:DI47" si="145">DE46+DF46+DH46</f>
        <v>0</v>
      </c>
      <c r="DK46" s="16"/>
      <c r="DL46" s="50">
        <f t="shared" ref="DL46:DL47" si="146">DE46+DF46+DH46+DJ46</f>
        <v>0</v>
      </c>
      <c r="DO46" s="10">
        <f t="shared" ref="DO46:DO47" si="147">DM46+DN46</f>
        <v>0</v>
      </c>
      <c r="DQ46" s="10">
        <f t="shared" ref="DQ46:DQ47" si="148">DM46+DN46+DP46</f>
        <v>0</v>
      </c>
      <c r="DS46" s="16"/>
      <c r="DT46" s="50">
        <f t="shared" ref="DT46:DT47" si="149">DM46+DN46+DP46+DR46</f>
        <v>0</v>
      </c>
    </row>
    <row r="47" spans="2:124" x14ac:dyDescent="0.25">
      <c r="B47" s="5" t="s">
        <v>44</v>
      </c>
      <c r="C47" s="10" t="s">
        <v>57</v>
      </c>
      <c r="E47" s="49"/>
      <c r="H47" s="10">
        <v>0</v>
      </c>
      <c r="J47" s="10">
        <v>0</v>
      </c>
      <c r="K47" s="10">
        <f t="shared" si="103"/>
        <v>0</v>
      </c>
      <c r="L47" s="10">
        <v>0</v>
      </c>
      <c r="M47" s="49">
        <v>0</v>
      </c>
      <c r="N47" s="10">
        <v>0</v>
      </c>
      <c r="O47" s="10">
        <f t="shared" si="104"/>
        <v>0</v>
      </c>
      <c r="P47" s="10">
        <v>0</v>
      </c>
      <c r="Q47" s="10">
        <f t="shared" si="105"/>
        <v>0</v>
      </c>
      <c r="R47" s="10">
        <v>0</v>
      </c>
      <c r="S47" s="10">
        <f t="shared" si="106"/>
        <v>0</v>
      </c>
      <c r="T47" s="50">
        <f t="shared" si="107"/>
        <v>0</v>
      </c>
      <c r="U47" s="49">
        <v>0</v>
      </c>
      <c r="V47" s="10">
        <v>0</v>
      </c>
      <c r="W47" s="10">
        <f t="shared" si="108"/>
        <v>0</v>
      </c>
      <c r="X47" s="10">
        <v>0</v>
      </c>
      <c r="Y47" s="10">
        <f t="shared" si="109"/>
        <v>0</v>
      </c>
      <c r="Z47" s="10">
        <v>0</v>
      </c>
      <c r="AA47" s="10">
        <f t="shared" si="110"/>
        <v>0</v>
      </c>
      <c r="AB47" s="50">
        <f t="shared" si="111"/>
        <v>0</v>
      </c>
      <c r="AC47" s="49">
        <v>0</v>
      </c>
      <c r="AD47" s="10">
        <v>0</v>
      </c>
      <c r="AE47" s="10">
        <f t="shared" si="112"/>
        <v>0</v>
      </c>
      <c r="AF47" s="10">
        <v>0</v>
      </c>
      <c r="AG47" s="10">
        <f t="shared" si="113"/>
        <v>0</v>
      </c>
      <c r="AH47" s="10">
        <v>0</v>
      </c>
      <c r="AI47" s="10">
        <f t="shared" si="114"/>
        <v>0</v>
      </c>
      <c r="AJ47" s="50">
        <f t="shared" si="115"/>
        <v>0</v>
      </c>
      <c r="AK47" s="49">
        <v>0</v>
      </c>
      <c r="AL47" s="10">
        <v>0</v>
      </c>
      <c r="AM47" s="10">
        <f t="shared" si="116"/>
        <v>0</v>
      </c>
      <c r="AN47" s="10">
        <v>0</v>
      </c>
      <c r="AO47" s="10">
        <f t="shared" si="117"/>
        <v>0</v>
      </c>
      <c r="AP47" s="10">
        <v>0</v>
      </c>
      <c r="AQ47" s="10">
        <f t="shared" si="118"/>
        <v>0</v>
      </c>
      <c r="AR47" s="50">
        <f t="shared" si="119"/>
        <v>0</v>
      </c>
      <c r="AS47" s="49">
        <v>0</v>
      </c>
      <c r="AT47" s="10">
        <v>0</v>
      </c>
      <c r="AU47" s="10">
        <f t="shared" si="120"/>
        <v>0</v>
      </c>
      <c r="AV47" s="10">
        <v>0</v>
      </c>
      <c r="AW47" s="10">
        <f t="shared" si="121"/>
        <v>0</v>
      </c>
      <c r="AX47" s="16"/>
      <c r="AY47" s="13"/>
      <c r="AZ47" s="50">
        <f t="shared" si="122"/>
        <v>0</v>
      </c>
      <c r="BA47" s="16"/>
      <c r="BB47" s="16"/>
      <c r="BC47" s="10">
        <f t="shared" si="123"/>
        <v>0</v>
      </c>
      <c r="BD47" s="16"/>
      <c r="BE47" s="10">
        <f t="shared" si="124"/>
        <v>0</v>
      </c>
      <c r="BF47" s="16"/>
      <c r="BG47" s="13"/>
      <c r="BH47" s="50">
        <f t="shared" si="125"/>
        <v>0</v>
      </c>
      <c r="BI47" s="16"/>
      <c r="BJ47" s="16"/>
      <c r="BK47" s="10">
        <f t="shared" si="126"/>
        <v>0</v>
      </c>
      <c r="BL47" s="16"/>
      <c r="BM47" s="10">
        <f t="shared" si="127"/>
        <v>0</v>
      </c>
      <c r="BN47" s="16"/>
      <c r="BO47" s="13"/>
      <c r="BP47" s="50">
        <f t="shared" si="128"/>
        <v>0</v>
      </c>
      <c r="BQ47" s="16"/>
      <c r="BR47" s="16"/>
      <c r="BS47" s="10">
        <f t="shared" si="129"/>
        <v>0</v>
      </c>
      <c r="BT47" s="16"/>
      <c r="BU47" s="10">
        <f t="shared" si="130"/>
        <v>0</v>
      </c>
      <c r="BV47" s="16"/>
      <c r="BW47" s="13"/>
      <c r="BX47" s="50">
        <f t="shared" si="131"/>
        <v>0</v>
      </c>
      <c r="BY47" s="16"/>
      <c r="BZ47" s="16"/>
      <c r="CA47" s="10">
        <f t="shared" si="132"/>
        <v>0</v>
      </c>
      <c r="CB47" s="16"/>
      <c r="CC47" s="10">
        <f t="shared" si="133"/>
        <v>0</v>
      </c>
      <c r="CD47" s="16"/>
      <c r="CE47" s="13"/>
      <c r="CF47" s="50">
        <f t="shared" si="134"/>
        <v>0</v>
      </c>
      <c r="CG47" s="16"/>
      <c r="CH47" s="16"/>
      <c r="CI47" s="10">
        <f t="shared" si="135"/>
        <v>0</v>
      </c>
      <c r="CJ47" s="16"/>
      <c r="CK47" s="10">
        <f t="shared" si="136"/>
        <v>0</v>
      </c>
      <c r="CL47" s="16"/>
      <c r="CM47" s="13"/>
      <c r="CN47" s="50">
        <f t="shared" si="137"/>
        <v>0</v>
      </c>
      <c r="CO47" s="16"/>
      <c r="CP47" s="16"/>
      <c r="CQ47" s="10">
        <f t="shared" si="138"/>
        <v>0</v>
      </c>
      <c r="CR47" s="16"/>
      <c r="CS47" s="10">
        <f t="shared" si="139"/>
        <v>0</v>
      </c>
      <c r="CT47" s="16"/>
      <c r="CU47" s="13"/>
      <c r="CV47" s="50">
        <f t="shared" si="140"/>
        <v>0</v>
      </c>
      <c r="CW47" s="16"/>
      <c r="CX47" s="16"/>
      <c r="CY47" s="10">
        <f t="shared" si="141"/>
        <v>0</v>
      </c>
      <c r="CZ47" s="16"/>
      <c r="DA47" s="10">
        <f t="shared" si="142"/>
        <v>0</v>
      </c>
      <c r="DB47" s="16"/>
      <c r="DC47" s="13"/>
      <c r="DD47" s="50">
        <f t="shared" si="143"/>
        <v>0</v>
      </c>
      <c r="DE47" s="16"/>
      <c r="DF47" s="16"/>
      <c r="DG47" s="10">
        <f t="shared" si="144"/>
        <v>0</v>
      </c>
      <c r="DH47" s="16"/>
      <c r="DI47" s="10">
        <f t="shared" si="145"/>
        <v>0</v>
      </c>
      <c r="DJ47" s="16"/>
      <c r="DK47" s="13"/>
      <c r="DL47" s="50">
        <f t="shared" si="146"/>
        <v>0</v>
      </c>
      <c r="DM47" s="16"/>
      <c r="DN47" s="16"/>
      <c r="DO47" s="10">
        <f t="shared" si="147"/>
        <v>0</v>
      </c>
      <c r="DP47" s="16"/>
      <c r="DQ47" s="10">
        <f t="shared" si="148"/>
        <v>0</v>
      </c>
      <c r="DR47" s="16"/>
      <c r="DS47" s="13"/>
      <c r="DT47" s="50">
        <f t="shared" si="149"/>
        <v>0</v>
      </c>
    </row>
    <row r="48" spans="2:124" x14ac:dyDescent="0.25">
      <c r="B48" s="40" t="s">
        <v>45</v>
      </c>
      <c r="C48" s="40" t="s">
        <v>57</v>
      </c>
      <c r="D48" s="40"/>
      <c r="E48" s="65"/>
      <c r="F48" s="16"/>
      <c r="G48" s="16"/>
      <c r="H48" s="16">
        <f t="shared" ref="H48:BJ48" si="150">H39-H41+H43+H45+H46-H47</f>
        <v>1886.9999999999914</v>
      </c>
      <c r="I48" s="16"/>
      <c r="J48" s="16">
        <f t="shared" si="150"/>
        <v>2217.4999999999936</v>
      </c>
      <c r="K48" s="16">
        <f t="shared" si="150"/>
        <v>4104.4999999999709</v>
      </c>
      <c r="L48" s="65">
        <f t="shared" ref="L48:M48" si="151">L39-L41+L43+L45+L46-L47</f>
        <v>8317.7000000000135</v>
      </c>
      <c r="M48" s="65">
        <f t="shared" si="151"/>
        <v>2340.6000000000004</v>
      </c>
      <c r="N48" s="16">
        <f t="shared" si="150"/>
        <v>2435.6000000000063</v>
      </c>
      <c r="O48" s="16">
        <f t="shared" si="150"/>
        <v>4776.2000000000353</v>
      </c>
      <c r="P48" s="16">
        <f t="shared" si="150"/>
        <v>2971.8000000000093</v>
      </c>
      <c r="Q48" s="16">
        <f t="shared" si="150"/>
        <v>7748.0000000001182</v>
      </c>
      <c r="R48" s="16">
        <f t="shared" si="150"/>
        <v>3133.400000000011</v>
      </c>
      <c r="S48" s="16">
        <f t="shared" si="150"/>
        <v>6105.2000000000335</v>
      </c>
      <c r="T48" s="62">
        <f t="shared" si="150"/>
        <v>10881.400000000063</v>
      </c>
      <c r="U48" s="65">
        <f t="shared" si="150"/>
        <v>2560.2000000000048</v>
      </c>
      <c r="V48" s="16">
        <f t="shared" si="150"/>
        <v>764.70000000000448</v>
      </c>
      <c r="W48" s="16">
        <f t="shared" si="150"/>
        <v>3324.9000000000242</v>
      </c>
      <c r="X48" s="16">
        <f t="shared" si="150"/>
        <v>3545.3999999999878</v>
      </c>
      <c r="Y48" s="16">
        <f t="shared" si="150"/>
        <v>6870.2999999999529</v>
      </c>
      <c r="Z48" s="16">
        <f t="shared" si="150"/>
        <v>1304.3999999999971</v>
      </c>
      <c r="AA48" s="16">
        <f t="shared" si="150"/>
        <v>4849.8000000000266</v>
      </c>
      <c r="AB48" s="62">
        <f t="shared" si="150"/>
        <v>8174.7000000000298</v>
      </c>
      <c r="AC48" s="65">
        <f t="shared" si="150"/>
        <v>-868.90000000000384</v>
      </c>
      <c r="AD48" s="16">
        <f t="shared" si="150"/>
        <v>-1087.5000000000086</v>
      </c>
      <c r="AE48" s="16">
        <f t="shared" si="150"/>
        <v>-1956.4000000000428</v>
      </c>
      <c r="AF48" s="16">
        <f t="shared" si="150"/>
        <v>1432.8000000000111</v>
      </c>
      <c r="AG48" s="16">
        <f t="shared" si="150"/>
        <v>-523.59999999999718</v>
      </c>
      <c r="AH48" s="16">
        <f t="shared" si="150"/>
        <v>2130.799999999982</v>
      </c>
      <c r="AI48" s="16">
        <f t="shared" si="150"/>
        <v>3563.5999999999949</v>
      </c>
      <c r="AJ48" s="62">
        <f t="shared" si="150"/>
        <v>1607.2000000000685</v>
      </c>
      <c r="AK48" s="65">
        <f t="shared" si="150"/>
        <v>4197.3999999999751</v>
      </c>
      <c r="AL48" s="16">
        <f t="shared" si="150"/>
        <v>4309.7000000000062</v>
      </c>
      <c r="AM48" s="16">
        <f t="shared" si="150"/>
        <v>8507.099999999984</v>
      </c>
      <c r="AN48" s="16">
        <f t="shared" si="150"/>
        <v>5640.1000000000176</v>
      </c>
      <c r="AO48" s="16">
        <f t="shared" si="150"/>
        <v>14147.200000000057</v>
      </c>
      <c r="AP48" s="16">
        <f t="shared" si="150"/>
        <v>2484.7999999999824</v>
      </c>
      <c r="AQ48" s="16">
        <f t="shared" si="150"/>
        <v>8124.9000000000588</v>
      </c>
      <c r="AR48" s="62">
        <f t="shared" si="150"/>
        <v>16632.000000000065</v>
      </c>
      <c r="AS48" s="65">
        <f t="shared" si="150"/>
        <v>3167.7999999999893</v>
      </c>
      <c r="AT48" s="16">
        <f t="shared" si="150"/>
        <v>3302.1999999999994</v>
      </c>
      <c r="AU48" s="16">
        <f>AU39-AU41+AU43+AU45+AU46-AU47</f>
        <v>6469.9999999999909</v>
      </c>
      <c r="AV48" s="16">
        <f t="shared" si="150"/>
        <v>4222.900000000016</v>
      </c>
      <c r="AW48" s="16">
        <f t="shared" si="150"/>
        <v>10692.900000000032</v>
      </c>
      <c r="AX48" s="16">
        <f t="shared" si="150"/>
        <v>55425.04653</v>
      </c>
      <c r="AY48" s="16">
        <f t="shared" si="150"/>
        <v>60955.046529999992</v>
      </c>
      <c r="AZ48" s="62">
        <f t="shared" si="150"/>
        <v>66117.946530000045</v>
      </c>
      <c r="BA48" s="16">
        <f t="shared" si="150"/>
        <v>46300.821525000021</v>
      </c>
      <c r="BB48" s="16">
        <f t="shared" si="150"/>
        <v>48615.862601250024</v>
      </c>
      <c r="BC48" s="16">
        <f>BC39-BC41+BC43+BC45+BC46-BC47</f>
        <v>94916.684126249951</v>
      </c>
      <c r="BD48" s="16">
        <f t="shared" si="150"/>
        <v>51046.655731312501</v>
      </c>
      <c r="BE48" s="16">
        <f t="shared" si="150"/>
        <v>145963.3398575625</v>
      </c>
      <c r="BF48" s="16">
        <f t="shared" si="150"/>
        <v>53598.988517878126</v>
      </c>
      <c r="BG48" s="16">
        <f t="shared" si="150"/>
        <v>104645.64424919069</v>
      </c>
      <c r="BH48" s="62">
        <f t="shared" si="150"/>
        <v>199562.32837544076</v>
      </c>
      <c r="BI48" s="16">
        <f t="shared" si="150"/>
        <v>56278.937943772049</v>
      </c>
      <c r="BJ48" s="16">
        <f t="shared" si="150"/>
        <v>59092.884840960665</v>
      </c>
      <c r="BK48" s="16">
        <f>BK39-BK41+BK43+BK45+BK46-BK47</f>
        <v>115371.82278473277</v>
      </c>
      <c r="BL48" s="16">
        <f t="shared" ref="BL48:BR48" si="152">BL39-BL41+BL43+BL45+BL46-BL47</f>
        <v>62047.52908300866</v>
      </c>
      <c r="BM48" s="16">
        <f t="shared" si="152"/>
        <v>177419.35186774141</v>
      </c>
      <c r="BN48" s="16">
        <f t="shared" si="152"/>
        <v>65149.905537159109</v>
      </c>
      <c r="BO48" s="16">
        <f t="shared" si="152"/>
        <v>127197.43462016787</v>
      </c>
      <c r="BP48" s="62">
        <f t="shared" si="152"/>
        <v>242569.25740490059</v>
      </c>
      <c r="BQ48" s="16">
        <f t="shared" si="152"/>
        <v>68407.400814017063</v>
      </c>
      <c r="BR48" s="16">
        <f t="shared" si="152"/>
        <v>71827.770854717906</v>
      </c>
      <c r="BS48" s="16">
        <f>BS39-BS41+BS43+BS45+BS46-BS47</f>
        <v>140235.17166873495</v>
      </c>
      <c r="BT48" s="16">
        <f t="shared" ref="BT48:BZ48" si="153">BT39-BT41+BT43+BT45+BT46-BT47</f>
        <v>75419.159397453841</v>
      </c>
      <c r="BU48" s="16">
        <f t="shared" si="153"/>
        <v>215654.33106618887</v>
      </c>
      <c r="BV48" s="16">
        <f t="shared" si="153"/>
        <v>79190.117367326515</v>
      </c>
      <c r="BW48" s="16">
        <f t="shared" si="153"/>
        <v>154609.2767647804</v>
      </c>
      <c r="BX48" s="62">
        <f t="shared" si="153"/>
        <v>294844.44843351527</v>
      </c>
      <c r="BY48" s="16">
        <f t="shared" si="153"/>
        <v>83149.623235692852</v>
      </c>
      <c r="BZ48" s="16">
        <f t="shared" si="153"/>
        <v>87307.104397477451</v>
      </c>
      <c r="CA48" s="16">
        <f>CA39-CA41+CA43+CA45+CA46-CA47</f>
        <v>170456.72763317038</v>
      </c>
      <c r="CB48" s="16">
        <f t="shared" ref="CB48:CH48" si="154">CB39-CB41+CB43+CB45+CB46-CB47</f>
        <v>91672.459617351327</v>
      </c>
      <c r="CC48" s="16">
        <f t="shared" si="154"/>
        <v>262129.18725052188</v>
      </c>
      <c r="CD48" s="16">
        <f t="shared" si="154"/>
        <v>96256.082598219</v>
      </c>
      <c r="CE48" s="16">
        <f t="shared" si="154"/>
        <v>187928.5422155704</v>
      </c>
      <c r="CF48" s="62">
        <f t="shared" si="154"/>
        <v>358385.26984874078</v>
      </c>
      <c r="CG48" s="16">
        <f t="shared" si="154"/>
        <v>101068.8867281299</v>
      </c>
      <c r="CH48" s="16">
        <f t="shared" si="154"/>
        <v>106122.33106453638</v>
      </c>
      <c r="CI48" s="16">
        <f>CI39-CI41+CI43+CI45+CI46-CI47</f>
        <v>207191.21779266634</v>
      </c>
      <c r="CJ48" s="16">
        <f t="shared" ref="CJ48:CP48" si="155">CJ39-CJ41+CJ43+CJ45+CJ46-CJ47</f>
        <v>111428.44761776322</v>
      </c>
      <c r="CK48" s="16">
        <f t="shared" si="155"/>
        <v>318619.66541042953</v>
      </c>
      <c r="CL48" s="16">
        <f t="shared" si="155"/>
        <v>116999.86999865144</v>
      </c>
      <c r="CM48" s="16">
        <f t="shared" si="155"/>
        <v>228428.3176164146</v>
      </c>
      <c r="CN48" s="62">
        <f t="shared" si="155"/>
        <v>435619.53540908103</v>
      </c>
      <c r="CO48" s="16">
        <f t="shared" si="155"/>
        <v>122849.86349858397</v>
      </c>
      <c r="CP48" s="16">
        <f t="shared" si="155"/>
        <v>128992.3566735132</v>
      </c>
      <c r="CQ48" s="16">
        <f>CQ39-CQ41+CQ43+CQ45+CQ46-CQ47</f>
        <v>251842.22017209712</v>
      </c>
      <c r="CR48" s="16">
        <f t="shared" ref="CR48:CX48" si="156">CR39-CR41+CR43+CR45+CR46-CR47</f>
        <v>135441.97450718883</v>
      </c>
      <c r="CS48" s="16">
        <f t="shared" si="156"/>
        <v>387284.19467928569</v>
      </c>
      <c r="CT48" s="16">
        <f t="shared" si="156"/>
        <v>142214.07323254828</v>
      </c>
      <c r="CU48" s="16">
        <f t="shared" si="156"/>
        <v>277656.04773973709</v>
      </c>
      <c r="CV48" s="62">
        <f t="shared" si="156"/>
        <v>529498.26791183371</v>
      </c>
      <c r="CW48" s="16">
        <f t="shared" si="156"/>
        <v>149324.77689417568</v>
      </c>
      <c r="CX48" s="16">
        <f t="shared" si="156"/>
        <v>156791.01573888448</v>
      </c>
      <c r="CY48" s="16">
        <f>CY39-CY41+CY43+CY45+CY46-CY47</f>
        <v>306115.79263306025</v>
      </c>
      <c r="CZ48" s="16">
        <f t="shared" ref="CZ48:DF48" si="157">CZ39-CZ41+CZ43+CZ45+CZ46-CZ47</f>
        <v>164630.56652582873</v>
      </c>
      <c r="DA48" s="16">
        <f t="shared" si="157"/>
        <v>470746.35915888881</v>
      </c>
      <c r="DB48" s="16">
        <f t="shared" si="157"/>
        <v>172862.09485212021</v>
      </c>
      <c r="DC48" s="16">
        <f t="shared" si="157"/>
        <v>337492.66137794894</v>
      </c>
      <c r="DD48" s="62">
        <f t="shared" si="157"/>
        <v>643608.45401100896</v>
      </c>
      <c r="DE48" s="16">
        <f t="shared" si="157"/>
        <v>181505.19959472617</v>
      </c>
      <c r="DF48" s="16">
        <f t="shared" si="157"/>
        <v>190580.45957446241</v>
      </c>
      <c r="DG48" s="16">
        <f>DG39-DG41+DG43+DG45+DG46-DG47</f>
        <v>372085.6591691887</v>
      </c>
      <c r="DH48" s="16">
        <f t="shared" ref="DH48:DN48" si="158">DH39-DH41+DH43+DH45+DH46-DH47</f>
        <v>200109.48255318569</v>
      </c>
      <c r="DI48" s="16">
        <f t="shared" si="158"/>
        <v>572195.14172237436</v>
      </c>
      <c r="DJ48" s="16">
        <f t="shared" si="158"/>
        <v>210114.95668084495</v>
      </c>
      <c r="DK48" s="16">
        <f t="shared" si="158"/>
        <v>410224.43923403102</v>
      </c>
      <c r="DL48" s="62">
        <f t="shared" si="158"/>
        <v>782310.09840321972</v>
      </c>
      <c r="DM48" s="16">
        <f t="shared" si="158"/>
        <v>220620.70451488727</v>
      </c>
      <c r="DN48" s="16">
        <f t="shared" si="158"/>
        <v>231651.73974063163</v>
      </c>
      <c r="DO48" s="16">
        <f>DO39-DO41+DO43+DO45+DO46-DO47</f>
        <v>452272.44425551884</v>
      </c>
      <c r="DP48" s="16">
        <f t="shared" ref="DP48:DT48" si="159">DP39-DP41+DP43+DP45+DP46-DP47</f>
        <v>243234.32672766317</v>
      </c>
      <c r="DQ48" s="16">
        <f t="shared" si="159"/>
        <v>695506.77098318189</v>
      </c>
      <c r="DR48" s="16">
        <f t="shared" si="159"/>
        <v>255396.04306404636</v>
      </c>
      <c r="DS48" s="16">
        <f t="shared" si="159"/>
        <v>498630.36979170935</v>
      </c>
      <c r="DT48" s="62">
        <f t="shared" si="159"/>
        <v>950902.81404722878</v>
      </c>
    </row>
    <row r="49" spans="2:124" ht="14.4" x14ac:dyDescent="0.3">
      <c r="B49" s="41" t="s">
        <v>46</v>
      </c>
      <c r="C49" s="42" t="s">
        <v>58</v>
      </c>
      <c r="D49" s="42"/>
      <c r="E49" s="69"/>
      <c r="F49" s="13"/>
      <c r="G49" s="13"/>
      <c r="H49" s="13">
        <f>IFERROR(H48/H13,"na")</f>
        <v>1.8446667429167941E-2</v>
      </c>
      <c r="I49" s="13"/>
      <c r="J49" s="13">
        <f t="shared" ref="J49:AO49" si="160">IFERROR(J48/J13,"na")</f>
        <v>2.0778011195295442E-2</v>
      </c>
      <c r="K49" s="13">
        <f t="shared" si="160"/>
        <v>1.9637036565697697E-2</v>
      </c>
      <c r="L49" s="69">
        <f t="shared" si="160"/>
        <v>2.2425467276995011E-2</v>
      </c>
      <c r="M49" s="69">
        <f t="shared" si="160"/>
        <v>2.069135614751454E-2</v>
      </c>
      <c r="N49" s="13">
        <f t="shared" si="160"/>
        <v>1.7958274808203518E-2</v>
      </c>
      <c r="O49" s="13">
        <f t="shared" si="160"/>
        <v>1.9201174535227353E-2</v>
      </c>
      <c r="P49" s="13">
        <f t="shared" si="160"/>
        <v>2.0668129018976796E-2</v>
      </c>
      <c r="Q49" s="13">
        <f t="shared" si="160"/>
        <v>1.9738528190582565E-2</v>
      </c>
      <c r="R49" s="13">
        <f t="shared" si="160"/>
        <v>2.0944669149225659E-2</v>
      </c>
      <c r="S49" s="13">
        <f t="shared" si="160"/>
        <v>2.080914058849264E-2</v>
      </c>
      <c r="T49" s="64">
        <f t="shared" si="160"/>
        <v>2.0071365922357167E-2</v>
      </c>
      <c r="U49" s="69">
        <f t="shared" si="160"/>
        <v>1.7378944067251292E-2</v>
      </c>
      <c r="V49" s="13">
        <f t="shared" si="160"/>
        <v>5.4042288249565871E-3</v>
      </c>
      <c r="W49" s="13">
        <f t="shared" si="160"/>
        <v>1.151215391087429E-2</v>
      </c>
      <c r="X49" s="13">
        <f t="shared" si="160"/>
        <v>2.296533564796064E-2</v>
      </c>
      <c r="Y49" s="13">
        <f t="shared" si="160"/>
        <v>1.5501684352556432E-2</v>
      </c>
      <c r="Z49" s="13">
        <f t="shared" si="160"/>
        <v>9.402680383834636E-3</v>
      </c>
      <c r="AA49" s="13">
        <f t="shared" si="160"/>
        <v>1.6546181614967188E-2</v>
      </c>
      <c r="AB49" s="64">
        <f t="shared" si="160"/>
        <v>1.4047725181699222E-2</v>
      </c>
      <c r="AC49" s="69">
        <f t="shared" si="160"/>
        <v>-6.7210289540287791E-3</v>
      </c>
      <c r="AD49" s="13">
        <f t="shared" si="160"/>
        <v>-8.8651398246537179E-3</v>
      </c>
      <c r="AE49" s="13">
        <f t="shared" si="160"/>
        <v>-7.7649618598442756E-3</v>
      </c>
      <c r="AF49" s="13">
        <f t="shared" si="160"/>
        <v>1.1169003676229939E-2</v>
      </c>
      <c r="AG49" s="13">
        <f t="shared" si="160"/>
        <v>-1.377039884976661E-3</v>
      </c>
      <c r="AH49" s="13">
        <f t="shared" si="160"/>
        <v>1.609603838634709E-2</v>
      </c>
      <c r="AI49" s="13">
        <f t="shared" si="160"/>
        <v>1.3671239603474186E-2</v>
      </c>
      <c r="AJ49" s="64">
        <f t="shared" si="160"/>
        <v>3.1352885189176939E-3</v>
      </c>
      <c r="AK49" s="69">
        <f t="shared" si="160"/>
        <v>2.9624704804574457E-2</v>
      </c>
      <c r="AL49" s="13">
        <f t="shared" si="160"/>
        <v>2.9803360199717202E-2</v>
      </c>
      <c r="AM49" s="13">
        <f t="shared" si="160"/>
        <v>2.9714943188784197E-2</v>
      </c>
      <c r="AN49" s="13">
        <f t="shared" si="160"/>
        <v>3.3453919525769545E-2</v>
      </c>
      <c r="AO49" s="13">
        <f t="shared" si="160"/>
        <v>3.1100717238747459E-2</v>
      </c>
      <c r="AP49" s="13">
        <f t="shared" ref="AP49:BU49" si="161">IFERROR(AP48/AP13,"na")</f>
        <v>1.3630586315983972E-2</v>
      </c>
      <c r="AQ49" s="13">
        <f t="shared" si="161"/>
        <v>2.3155185827997055E-2</v>
      </c>
      <c r="AR49" s="64">
        <f t="shared" si="161"/>
        <v>2.6102542879217927E-2</v>
      </c>
      <c r="AS49" s="69">
        <f t="shared" si="161"/>
        <v>1.8570050971208091E-2</v>
      </c>
      <c r="AT49" s="13">
        <f t="shared" si="161"/>
        <v>1.8757629410999524E-2</v>
      </c>
      <c r="AU49" s="13">
        <f t="shared" si="161"/>
        <v>1.8665317301739395E-2</v>
      </c>
      <c r="AV49" s="13">
        <f t="shared" si="161"/>
        <v>2.2700504820007104E-2</v>
      </c>
      <c r="AW49" s="13">
        <f t="shared" si="161"/>
        <v>2.007457305228549E-2</v>
      </c>
      <c r="AX49" s="13">
        <f t="shared" si="161"/>
        <v>0.28375366869379498</v>
      </c>
      <c r="AY49" s="13">
        <f t="shared" si="161"/>
        <v>0.15983817935287989</v>
      </c>
      <c r="AZ49" s="64">
        <f t="shared" si="161"/>
        <v>9.0822985071840667E-2</v>
      </c>
      <c r="BA49" s="13">
        <f t="shared" si="161"/>
        <v>0.22575366869379507</v>
      </c>
      <c r="BB49" s="13">
        <f t="shared" si="161"/>
        <v>0.22575366869379507</v>
      </c>
      <c r="BC49" s="13">
        <f t="shared" si="161"/>
        <v>0.22575366869379487</v>
      </c>
      <c r="BD49" s="13">
        <f t="shared" si="161"/>
        <v>0.22575366869379496</v>
      </c>
      <c r="BE49" s="13">
        <f t="shared" si="161"/>
        <v>0.22575366869379496</v>
      </c>
      <c r="BF49" s="13">
        <f t="shared" si="161"/>
        <v>0.22575366869379496</v>
      </c>
      <c r="BG49" s="13">
        <f t="shared" si="161"/>
        <v>0.2257536686937951</v>
      </c>
      <c r="BH49" s="64">
        <f t="shared" si="161"/>
        <v>0.22575366869379512</v>
      </c>
      <c r="BI49" s="13">
        <f t="shared" si="161"/>
        <v>0.22575366869379501</v>
      </c>
      <c r="BJ49" s="13">
        <f t="shared" si="161"/>
        <v>0.22575366869379507</v>
      </c>
      <c r="BK49" s="13">
        <f t="shared" si="161"/>
        <v>0.22575366869379515</v>
      </c>
      <c r="BL49" s="13">
        <f t="shared" si="161"/>
        <v>0.22575366869379493</v>
      </c>
      <c r="BM49" s="13">
        <f t="shared" si="161"/>
        <v>0.22575366869379507</v>
      </c>
      <c r="BN49" s="13">
        <f t="shared" si="161"/>
        <v>0.22575366869379496</v>
      </c>
      <c r="BO49" s="13">
        <f t="shared" si="161"/>
        <v>0.22575366869379512</v>
      </c>
      <c r="BP49" s="64">
        <f t="shared" si="161"/>
        <v>0.2257536686937951</v>
      </c>
      <c r="BQ49" s="13">
        <f t="shared" si="161"/>
        <v>0.22575366869379496</v>
      </c>
      <c r="BR49" s="13">
        <f t="shared" si="161"/>
        <v>0.22575366869379493</v>
      </c>
      <c r="BS49" s="13">
        <f t="shared" si="161"/>
        <v>0.2257536686937949</v>
      </c>
      <c r="BT49" s="13">
        <f t="shared" si="161"/>
        <v>0.22575366869379501</v>
      </c>
      <c r="BU49" s="13">
        <f t="shared" si="161"/>
        <v>0.22575366869379504</v>
      </c>
      <c r="BV49" s="13">
        <f t="shared" ref="BV49:DA49" si="162">IFERROR(BV48/BV13,"na")</f>
        <v>0.22575366869379498</v>
      </c>
      <c r="BW49" s="13">
        <f t="shared" si="162"/>
        <v>0.22575366869379507</v>
      </c>
      <c r="BX49" s="64">
        <f t="shared" si="162"/>
        <v>0.22575366869379493</v>
      </c>
      <c r="BY49" s="13">
        <f t="shared" si="162"/>
        <v>0.22575366869379501</v>
      </c>
      <c r="BZ49" s="13">
        <f t="shared" si="162"/>
        <v>0.22575366869379487</v>
      </c>
      <c r="CA49" s="13">
        <f t="shared" si="162"/>
        <v>0.22575366869379501</v>
      </c>
      <c r="CB49" s="13">
        <f t="shared" si="162"/>
        <v>0.22575366869379487</v>
      </c>
      <c r="CC49" s="13">
        <f t="shared" si="162"/>
        <v>0.2257536686937951</v>
      </c>
      <c r="CD49" s="13">
        <f t="shared" si="162"/>
        <v>0.2257536686937951</v>
      </c>
      <c r="CE49" s="13">
        <f t="shared" si="162"/>
        <v>0.22575366869379507</v>
      </c>
      <c r="CF49" s="64">
        <f t="shared" si="162"/>
        <v>0.22575366869379504</v>
      </c>
      <c r="CG49" s="13">
        <f t="shared" si="162"/>
        <v>0.22575366869379498</v>
      </c>
      <c r="CH49" s="13">
        <f t="shared" si="162"/>
        <v>0.22575366869379496</v>
      </c>
      <c r="CI49" s="13">
        <f t="shared" si="162"/>
        <v>0.22575366869379501</v>
      </c>
      <c r="CJ49" s="13">
        <f t="shared" si="162"/>
        <v>0.22575366869379496</v>
      </c>
      <c r="CK49" s="13">
        <f t="shared" si="162"/>
        <v>0.22575366869379498</v>
      </c>
      <c r="CL49" s="13">
        <f t="shared" si="162"/>
        <v>0.22575366869379507</v>
      </c>
      <c r="CM49" s="13">
        <f t="shared" si="162"/>
        <v>0.22575366869379498</v>
      </c>
      <c r="CN49" s="64">
        <f t="shared" si="162"/>
        <v>0.22575366869379504</v>
      </c>
      <c r="CO49" s="13">
        <f t="shared" si="162"/>
        <v>0.22575366869379498</v>
      </c>
      <c r="CP49" s="13">
        <f t="shared" si="162"/>
        <v>0.22575366869379501</v>
      </c>
      <c r="CQ49" s="13">
        <f t="shared" si="162"/>
        <v>0.22575366869379498</v>
      </c>
      <c r="CR49" s="13">
        <f t="shared" si="162"/>
        <v>0.22575366869379498</v>
      </c>
      <c r="CS49" s="13">
        <f t="shared" si="162"/>
        <v>0.22575366869379485</v>
      </c>
      <c r="CT49" s="13">
        <f t="shared" si="162"/>
        <v>0.22575366869379501</v>
      </c>
      <c r="CU49" s="13">
        <f t="shared" si="162"/>
        <v>0.22575366869379496</v>
      </c>
      <c r="CV49" s="64">
        <f t="shared" si="162"/>
        <v>0.22575366869379479</v>
      </c>
      <c r="CW49" s="13">
        <f t="shared" si="162"/>
        <v>0.22575366869379498</v>
      </c>
      <c r="CX49" s="13">
        <f t="shared" si="162"/>
        <v>0.22575366869379498</v>
      </c>
      <c r="CY49" s="13">
        <f t="shared" si="162"/>
        <v>0.22575366869379501</v>
      </c>
      <c r="CZ49" s="13">
        <f t="shared" si="162"/>
        <v>0.22575366869379501</v>
      </c>
      <c r="DA49" s="13">
        <f t="shared" si="162"/>
        <v>0.22575366869379493</v>
      </c>
      <c r="DB49" s="13">
        <f t="shared" ref="DB49:DT49" si="163">IFERROR(DB48/DB13,"na")</f>
        <v>0.22575366869379504</v>
      </c>
      <c r="DC49" s="13">
        <f t="shared" si="163"/>
        <v>0.22575366869379501</v>
      </c>
      <c r="DD49" s="64">
        <f t="shared" si="163"/>
        <v>0.22575366869379493</v>
      </c>
      <c r="DE49" s="13">
        <f t="shared" si="163"/>
        <v>0.22575366869379496</v>
      </c>
      <c r="DF49" s="13">
        <f t="shared" si="163"/>
        <v>0.22575366869379485</v>
      </c>
      <c r="DG49" s="13">
        <f t="shared" si="163"/>
        <v>0.22575366869379498</v>
      </c>
      <c r="DH49" s="13">
        <f t="shared" si="163"/>
        <v>0.22575366869379501</v>
      </c>
      <c r="DI49" s="13">
        <f t="shared" si="163"/>
        <v>0.22575366869379496</v>
      </c>
      <c r="DJ49" s="13">
        <f t="shared" si="163"/>
        <v>0.22575366869379496</v>
      </c>
      <c r="DK49" s="13">
        <f t="shared" si="163"/>
        <v>0.22575366869379518</v>
      </c>
      <c r="DL49" s="64">
        <f t="shared" si="163"/>
        <v>0.2257536686937951</v>
      </c>
      <c r="DM49" s="13">
        <f t="shared" si="163"/>
        <v>0.22575366869379504</v>
      </c>
      <c r="DN49" s="13">
        <f t="shared" si="163"/>
        <v>0.22575366869379504</v>
      </c>
      <c r="DO49" s="13">
        <f t="shared" si="163"/>
        <v>0.22575366869379498</v>
      </c>
      <c r="DP49" s="13">
        <f t="shared" si="163"/>
        <v>0.22575366869379498</v>
      </c>
      <c r="DQ49" s="13">
        <f t="shared" si="163"/>
        <v>0.22575366869379496</v>
      </c>
      <c r="DR49" s="13">
        <f t="shared" si="163"/>
        <v>0.22575366869379501</v>
      </c>
      <c r="DS49" s="13">
        <f t="shared" si="163"/>
        <v>0.22575366869379493</v>
      </c>
      <c r="DT49" s="64">
        <f t="shared" si="163"/>
        <v>0.22575366869379507</v>
      </c>
    </row>
    <row r="50" spans="2:124" s="15" customFormat="1" x14ac:dyDescent="0.25">
      <c r="B50" s="15" t="s">
        <v>202</v>
      </c>
      <c r="C50" s="15" t="s">
        <v>57</v>
      </c>
      <c r="E50" s="66"/>
      <c r="H50" s="15">
        <f t="shared" ref="H50:AO50" si="164">H52+H56</f>
        <v>610.6</v>
      </c>
      <c r="J50" s="15">
        <f t="shared" si="164"/>
        <v>-931.09999999999991</v>
      </c>
      <c r="K50" s="15">
        <f t="shared" si="164"/>
        <v>-320.49999999999989</v>
      </c>
      <c r="L50" s="15">
        <f>L52+L56</f>
        <v>1031</v>
      </c>
      <c r="M50" s="66">
        <f>M52+M56+M54</f>
        <v>583.6</v>
      </c>
      <c r="N50" s="15">
        <f t="shared" si="164"/>
        <v>612.4</v>
      </c>
      <c r="O50" s="15">
        <f t="shared" si="164"/>
        <v>1196</v>
      </c>
      <c r="P50" s="15">
        <f t="shared" si="164"/>
        <v>857.7</v>
      </c>
      <c r="Q50" s="15">
        <f t="shared" si="164"/>
        <v>2053.6999999999998</v>
      </c>
      <c r="R50" s="15">
        <f t="shared" si="164"/>
        <v>795.89999999999986</v>
      </c>
      <c r="S50" s="15">
        <f t="shared" si="164"/>
        <v>1653.6</v>
      </c>
      <c r="T50" s="58">
        <f t="shared" si="164"/>
        <v>2849.6</v>
      </c>
      <c r="U50" s="66">
        <f t="shared" si="164"/>
        <v>624.30000000000007</v>
      </c>
      <c r="V50" s="15">
        <f t="shared" si="164"/>
        <v>277.10000000000002</v>
      </c>
      <c r="W50" s="15">
        <f t="shared" si="164"/>
        <v>901.4</v>
      </c>
      <c r="X50" s="15">
        <f t="shared" si="164"/>
        <v>1081.5</v>
      </c>
      <c r="Y50" s="15">
        <f t="shared" si="164"/>
        <v>1982.9</v>
      </c>
      <c r="Z50" s="15">
        <f t="shared" si="164"/>
        <v>368.3</v>
      </c>
      <c r="AA50" s="15">
        <f t="shared" si="164"/>
        <v>1449.8000000000002</v>
      </c>
      <c r="AB50" s="58">
        <f t="shared" si="164"/>
        <v>2351.2000000000003</v>
      </c>
      <c r="AC50" s="66">
        <f t="shared" si="164"/>
        <v>921.09999999999991</v>
      </c>
      <c r="AD50" s="15">
        <f t="shared" si="164"/>
        <v>-315.3</v>
      </c>
      <c r="AE50" s="15">
        <f t="shared" si="164"/>
        <v>605.79999999999995</v>
      </c>
      <c r="AF50" s="15">
        <f t="shared" si="164"/>
        <v>749.1</v>
      </c>
      <c r="AG50" s="15">
        <f t="shared" si="164"/>
        <v>1354.9</v>
      </c>
      <c r="AH50" s="15">
        <f t="shared" si="164"/>
        <v>563.80000000000007</v>
      </c>
      <c r="AI50" s="15">
        <f t="shared" si="164"/>
        <v>1312.9</v>
      </c>
      <c r="AJ50" s="58">
        <f t="shared" si="164"/>
        <v>1918.7</v>
      </c>
      <c r="AK50" s="66">
        <f t="shared" si="164"/>
        <v>1065.3999999999999</v>
      </c>
      <c r="AL50" s="15">
        <f t="shared" si="164"/>
        <v>1204.8</v>
      </c>
      <c r="AM50" s="15">
        <f t="shared" si="164"/>
        <v>2270.1999999999998</v>
      </c>
      <c r="AN50" s="15">
        <f t="shared" si="164"/>
        <v>1531.3</v>
      </c>
      <c r="AO50" s="15">
        <f t="shared" si="164"/>
        <v>3801.5</v>
      </c>
      <c r="AP50" s="15">
        <f t="shared" ref="AP50:AV50" si="165">AP52+AP54+AP56</f>
        <v>571.20000000000005</v>
      </c>
      <c r="AQ50" s="15">
        <f t="shared" si="165"/>
        <v>2102.5</v>
      </c>
      <c r="AR50" s="15">
        <f t="shared" si="165"/>
        <v>4372.7</v>
      </c>
      <c r="AS50" s="15">
        <f t="shared" si="165"/>
        <v>788.3</v>
      </c>
      <c r="AT50" s="15">
        <f t="shared" si="165"/>
        <v>853.7</v>
      </c>
      <c r="AU50" s="15">
        <f t="shared" si="165"/>
        <v>1642</v>
      </c>
      <c r="AV50" s="15">
        <f t="shared" si="165"/>
        <v>1016</v>
      </c>
      <c r="AW50" s="15">
        <f t="shared" ref="AW50" si="166">AW52+AW56</f>
        <v>2671.6000000000004</v>
      </c>
      <c r="AX50" s="15">
        <f>AX52+AX54+AX56</f>
        <v>-10530.7588407</v>
      </c>
      <c r="AY50" s="15">
        <f>AY52+AY54+AY56</f>
        <v>-9514.7588407000003</v>
      </c>
      <c r="AZ50" s="15">
        <f t="shared" ref="AZ50" si="167">AZ52+AZ54+AZ56</f>
        <v>-7859.1588406999999</v>
      </c>
      <c r="BA50" s="15">
        <f>BA52+BA54+BA56</f>
        <v>-8797.156089750004</v>
      </c>
      <c r="BB50" s="15">
        <f>BB52+BB54+BB56</f>
        <v>-9237.0138942375052</v>
      </c>
      <c r="BC50" s="15">
        <f t="shared" ref="BC50" si="168">BC52+BC54+BC56</f>
        <v>-18034.169983987507</v>
      </c>
      <c r="BD50" s="15">
        <f>BD52+BD54+BD56</f>
        <v>-9698.8645889493764</v>
      </c>
      <c r="BE50" s="15">
        <f t="shared" ref="BE50" si="169">BE52+BE56</f>
        <v>-27733.034572936882</v>
      </c>
      <c r="BF50" s="15">
        <f>BF52+BF54+BF56</f>
        <v>-10183.807818396845</v>
      </c>
      <c r="BG50" s="15">
        <f>BG52+BG54+BG56</f>
        <v>-19882.672407346217</v>
      </c>
      <c r="BH50" s="15">
        <f t="shared" ref="BH50" si="170">BH52+BH54+BH56</f>
        <v>-37916.842391333725</v>
      </c>
      <c r="BI50" s="15">
        <f>BI52+BI54+BI56</f>
        <v>-10692.998209316691</v>
      </c>
      <c r="BJ50" s="15">
        <f>BJ52+BJ54+BJ56</f>
        <v>-11227.648119782527</v>
      </c>
      <c r="BK50" s="15">
        <f t="shared" ref="BK50" si="171">BK52+BK54+BK56</f>
        <v>-21920.646329099218</v>
      </c>
      <c r="BL50" s="15">
        <f>BL52+BL54+BL56</f>
        <v>-11789.030525771646</v>
      </c>
      <c r="BM50" s="15">
        <f t="shared" ref="BM50" si="172">BM52+BM56</f>
        <v>-33709.676854870864</v>
      </c>
      <c r="BN50" s="15">
        <f>BN52+BN54+BN56</f>
        <v>-12378.482052060232</v>
      </c>
      <c r="BO50" s="15">
        <f>BO52+BO54+BO56</f>
        <v>-24167.512577831876</v>
      </c>
      <c r="BP50" s="15">
        <f t="shared" ref="BP50" si="173">BP52+BP54+BP56</f>
        <v>-46088.158906931094</v>
      </c>
      <c r="BQ50" s="15">
        <f>BQ52+BQ54+BQ56</f>
        <v>-12997.406154663242</v>
      </c>
      <c r="BR50" s="15">
        <f>BR52+BR54+BR56</f>
        <v>-13647.276462396403</v>
      </c>
      <c r="BS50" s="15">
        <f t="shared" ref="BS50" si="174">BS52+BS54+BS56</f>
        <v>-26644.682617059647</v>
      </c>
      <c r="BT50" s="15">
        <f>BT52+BT54+BT56</f>
        <v>-14329.640285516231</v>
      </c>
      <c r="BU50" s="15">
        <f t="shared" ref="BU50" si="175">BU52+BU56</f>
        <v>-40974.322902575877</v>
      </c>
      <c r="BV50" s="15">
        <f>BV52+BV54+BV56</f>
        <v>-15046.122299792039</v>
      </c>
      <c r="BW50" s="15">
        <f>BW52+BW54+BW56</f>
        <v>-29375.762585308272</v>
      </c>
      <c r="BX50" s="15">
        <f t="shared" ref="BX50" si="176">BX52+BX54+BX56</f>
        <v>-56020.445202367919</v>
      </c>
      <c r="BY50" s="15">
        <f>BY52+BY54+BY56</f>
        <v>-15798.428414781642</v>
      </c>
      <c r="BZ50" s="15">
        <f>BZ52+BZ54+BZ56</f>
        <v>-16588.349835520716</v>
      </c>
      <c r="CA50" s="15">
        <f t="shared" ref="CA50" si="177">CA52+CA54+CA56</f>
        <v>-32386.778250302359</v>
      </c>
      <c r="CB50" s="15">
        <f>CB52+CB54+CB56</f>
        <v>-17417.767327296751</v>
      </c>
      <c r="CC50" s="15">
        <f t="shared" ref="CC50" si="178">CC52+CC56</f>
        <v>-49804.545577599114</v>
      </c>
      <c r="CD50" s="15">
        <f>CD52+CD54+CD56</f>
        <v>-18288.655693661611</v>
      </c>
      <c r="CE50" s="15">
        <f>CE52+CE54+CE56</f>
        <v>-35706.423020958362</v>
      </c>
      <c r="CF50" s="15">
        <f t="shared" ref="CF50" si="179">CF52+CF54+CF56</f>
        <v>-68093.201271260725</v>
      </c>
      <c r="CG50" s="15">
        <f>CG52+CG54+CG56</f>
        <v>-19203.088478344682</v>
      </c>
      <c r="CH50" s="15">
        <f>CH52+CH54+CH56</f>
        <v>-20163.242902261914</v>
      </c>
      <c r="CI50" s="15">
        <f t="shared" ref="CI50" si="180">CI52+CI54+CI56</f>
        <v>-39366.331380606593</v>
      </c>
      <c r="CJ50" s="15">
        <f>CJ52+CJ54+CJ56</f>
        <v>-21171.405047375014</v>
      </c>
      <c r="CK50" s="15">
        <f t="shared" ref="CK50" si="181">CK52+CK56</f>
        <v>-60537.73642798161</v>
      </c>
      <c r="CL50" s="15">
        <f>CL52+CL54+CL56</f>
        <v>-22229.975299743775</v>
      </c>
      <c r="CM50" s="15">
        <f>CM52+CM54+CM56</f>
        <v>-43401.380347118786</v>
      </c>
      <c r="CN50" s="15">
        <f t="shared" ref="CN50" si="182">CN52+CN54+CN56</f>
        <v>-82767.711727725386</v>
      </c>
      <c r="CO50" s="15">
        <f>CO52+CO54+CO56</f>
        <v>-23341.474064730955</v>
      </c>
      <c r="CP50" s="15">
        <f>CP52+CP54+CP56</f>
        <v>-24508.54776796751</v>
      </c>
      <c r="CQ50" s="15">
        <f t="shared" ref="CQ50" si="183">CQ52+CQ54+CQ56</f>
        <v>-47850.021832698469</v>
      </c>
      <c r="CR50" s="15">
        <f>CR52+CR54+CR56</f>
        <v>-25733.975156365879</v>
      </c>
      <c r="CS50" s="15">
        <f t="shared" ref="CS50" si="184">CS52+CS56</f>
        <v>-73583.996989064341</v>
      </c>
      <c r="CT50" s="15">
        <f>CT52+CT54+CT56</f>
        <v>-27020.673914184175</v>
      </c>
      <c r="CU50" s="15">
        <f>CU52+CU54+CU56</f>
        <v>-52754.649070550055</v>
      </c>
      <c r="CV50" s="15">
        <f t="shared" ref="CV50" si="185">CV52+CV54+CV56</f>
        <v>-100604.67090324851</v>
      </c>
      <c r="CW50" s="15">
        <f>CW52+CW54+CW56</f>
        <v>-28371.707609893379</v>
      </c>
      <c r="CX50" s="15">
        <f>CX52+CX54+CX56</f>
        <v>-29790.292990388054</v>
      </c>
      <c r="CY50" s="15">
        <f t="shared" ref="CY50" si="186">CY52+CY54+CY56</f>
        <v>-58162.000600281433</v>
      </c>
      <c r="CZ50" s="15">
        <f>CZ52+CZ54+CZ56</f>
        <v>-31279.807639907456</v>
      </c>
      <c r="DA50" s="15">
        <f t="shared" ref="DA50" si="187">DA52+DA56</f>
        <v>-89441.808240188897</v>
      </c>
      <c r="DB50" s="15">
        <f>DB52+DB54+DB56</f>
        <v>-32843.79802190284</v>
      </c>
      <c r="DC50" s="15">
        <f>DC52+DC54+DC56</f>
        <v>-64123.605661810303</v>
      </c>
      <c r="DD50" s="15">
        <f t="shared" ref="DD50" si="188">DD52+DD54+DD56</f>
        <v>-122285.60626209174</v>
      </c>
      <c r="DE50" s="15">
        <f>DE52+DE54+DE56</f>
        <v>-34485.987922997978</v>
      </c>
      <c r="DF50" s="15">
        <f>DF52+DF54+DF56</f>
        <v>-36210.287319147857</v>
      </c>
      <c r="DG50" s="15">
        <f t="shared" ref="DG50" si="189">DG52+DG54+DG56</f>
        <v>-70696.275242145828</v>
      </c>
      <c r="DH50" s="15">
        <f>DH52+DH54+DH56</f>
        <v>-38020.801685105282</v>
      </c>
      <c r="DI50" s="15">
        <f t="shared" ref="DI50" si="190">DI52+DI56</f>
        <v>-108717.07692725111</v>
      </c>
      <c r="DJ50" s="15">
        <f>DJ52+DJ54+DJ56</f>
        <v>-39921.841769360544</v>
      </c>
      <c r="DK50" s="15">
        <f>DK52+DK54+DK56</f>
        <v>-77942.643454465826</v>
      </c>
      <c r="DL50" s="15">
        <f t="shared" ref="DL50" si="191">DL52+DL54+DL56</f>
        <v>-148638.91869661165</v>
      </c>
      <c r="DM50" s="15">
        <f>DM52+DM54+DM56</f>
        <v>-41917.933857828582</v>
      </c>
      <c r="DN50" s="15">
        <f>DN52+DN54+DN56</f>
        <v>-44013.830550720013</v>
      </c>
      <c r="DO50" s="15">
        <f t="shared" ref="DO50" si="192">DO52+DO54+DO56</f>
        <v>-85931.764408548595</v>
      </c>
      <c r="DP50" s="15">
        <f>DP52+DP54+DP56</f>
        <v>-46214.522078256006</v>
      </c>
      <c r="DQ50" s="15">
        <f t="shared" ref="DQ50" si="193">DQ52+DQ56</f>
        <v>-132146.2864868046</v>
      </c>
      <c r="DR50" s="15">
        <f>DR52+DR54+DR56</f>
        <v>-48525.248182168812</v>
      </c>
      <c r="DS50" s="15">
        <f>DS52+DS54+DS56</f>
        <v>-94739.770260424804</v>
      </c>
      <c r="DT50" s="15">
        <f t="shared" ref="DT50" si="194">DT52+DT54+DT56</f>
        <v>-180671.53466897341</v>
      </c>
    </row>
    <row r="51" spans="2:124" s="18" customFormat="1" ht="14.4" x14ac:dyDescent="0.3">
      <c r="B51" s="6" t="s">
        <v>48</v>
      </c>
      <c r="C51" s="12" t="s">
        <v>58</v>
      </c>
      <c r="D51" s="12"/>
      <c r="E51" s="67"/>
      <c r="F51" s="12"/>
      <c r="G51" s="12"/>
      <c r="H51" s="12">
        <f t="shared" ref="H51:AW51" si="195">IFERROR(H50/H48,"na")</f>
        <v>0.32358240593534859</v>
      </c>
      <c r="I51" s="12"/>
      <c r="J51" s="12">
        <f t="shared" si="195"/>
        <v>-0.41988726042841151</v>
      </c>
      <c r="K51" s="12">
        <f t="shared" si="195"/>
        <v>-7.8085028627117109E-2</v>
      </c>
      <c r="L51" s="12">
        <f>IFERROR(L50/L48,"na")</f>
        <v>0.12395253495557645</v>
      </c>
      <c r="M51" s="67">
        <f t="shared" ref="M51" si="196">IFERROR(M50/M48,"na")</f>
        <v>0.24933777663846873</v>
      </c>
      <c r="N51" s="12">
        <f t="shared" si="195"/>
        <v>0.2514370175726714</v>
      </c>
      <c r="O51" s="12">
        <f t="shared" si="195"/>
        <v>0.25040827436036833</v>
      </c>
      <c r="P51" s="12">
        <f t="shared" si="195"/>
        <v>0.28861296184130741</v>
      </c>
      <c r="Q51" s="12">
        <f t="shared" si="195"/>
        <v>0.26506195147134337</v>
      </c>
      <c r="R51" s="12">
        <f t="shared" si="195"/>
        <v>0.25400523393119201</v>
      </c>
      <c r="S51" s="12">
        <f t="shared" si="195"/>
        <v>0.27085107776976852</v>
      </c>
      <c r="T51" s="63">
        <f t="shared" si="195"/>
        <v>0.26187806716047413</v>
      </c>
      <c r="U51" s="67">
        <f t="shared" si="195"/>
        <v>0.24384813686430704</v>
      </c>
      <c r="V51" s="12">
        <f t="shared" si="195"/>
        <v>0.36236432587942774</v>
      </c>
      <c r="W51" s="12">
        <f t="shared" si="195"/>
        <v>0.27110589792174</v>
      </c>
      <c r="X51" s="12">
        <f t="shared" si="195"/>
        <v>0.30504315451007041</v>
      </c>
      <c r="Y51" s="12">
        <f t="shared" si="195"/>
        <v>0.28861912871344975</v>
      </c>
      <c r="Z51" s="12">
        <f t="shared" si="195"/>
        <v>0.28235203925176389</v>
      </c>
      <c r="AA51" s="12">
        <f t="shared" si="195"/>
        <v>0.29894016248092548</v>
      </c>
      <c r="AB51" s="63">
        <f t="shared" si="195"/>
        <v>0.28761911752113128</v>
      </c>
      <c r="AC51" s="67">
        <f t="shared" si="195"/>
        <v>-1.0600759581079477</v>
      </c>
      <c r="AD51" s="12">
        <f t="shared" si="195"/>
        <v>0.28993103448275631</v>
      </c>
      <c r="AE51" s="12">
        <f t="shared" si="195"/>
        <v>-0.3096503782457507</v>
      </c>
      <c r="AF51" s="12">
        <f t="shared" si="195"/>
        <v>0.522822445561135</v>
      </c>
      <c r="AG51" s="12">
        <f t="shared" si="195"/>
        <v>-2.5876623376623518</v>
      </c>
      <c r="AH51" s="12">
        <f t="shared" si="195"/>
        <v>0.26459545710531485</v>
      </c>
      <c r="AI51" s="12">
        <f t="shared" si="195"/>
        <v>0.36841957570995676</v>
      </c>
      <c r="AJ51" s="63">
        <f t="shared" si="195"/>
        <v>1.193815331010402</v>
      </c>
      <c r="AK51" s="67">
        <f t="shared" si="195"/>
        <v>0.25382379568304336</v>
      </c>
      <c r="AL51" s="12">
        <f t="shared" si="195"/>
        <v>0.27955542149105467</v>
      </c>
      <c r="AM51" s="12">
        <f t="shared" si="195"/>
        <v>0.26685944681501383</v>
      </c>
      <c r="AN51" s="12">
        <f t="shared" si="195"/>
        <v>0.27150227832839757</v>
      </c>
      <c r="AO51" s="12">
        <f t="shared" si="195"/>
        <v>0.26871041619542979</v>
      </c>
      <c r="AP51" s="12">
        <f t="shared" si="195"/>
        <v>0.22987765614938993</v>
      </c>
      <c r="AQ51" s="12">
        <f t="shared" si="195"/>
        <v>0.25877241566049858</v>
      </c>
      <c r="AR51" s="63">
        <f t="shared" si="195"/>
        <v>0.26290885040884937</v>
      </c>
      <c r="AS51" s="67">
        <f t="shared" si="195"/>
        <v>0.24884778079424288</v>
      </c>
      <c r="AT51" s="12">
        <f t="shared" si="195"/>
        <v>0.25852461995033621</v>
      </c>
      <c r="AU51" s="12">
        <f t="shared" si="195"/>
        <v>0.25378670788253516</v>
      </c>
      <c r="AV51" s="12">
        <f t="shared" si="195"/>
        <v>0.24059295744630377</v>
      </c>
      <c r="AW51" s="12">
        <f t="shared" si="195"/>
        <v>0.24984803000121503</v>
      </c>
      <c r="AX51" s="21">
        <v>0.15</v>
      </c>
      <c r="AY51" s="12"/>
      <c r="AZ51" s="63">
        <f t="shared" ref="AZ51" si="197">IFERROR(AZ50/AZ48,"na")</f>
        <v>-0.11886574301175586</v>
      </c>
      <c r="BA51" s="21">
        <v>0.15</v>
      </c>
      <c r="BB51" s="21">
        <v>0.15</v>
      </c>
      <c r="BC51" s="12">
        <f t="shared" ref="BC51" si="198">IFERROR(BC50/BC48,"na")</f>
        <v>-0.19000000000000017</v>
      </c>
      <c r="BD51" s="21">
        <v>0.15</v>
      </c>
      <c r="BE51" s="12">
        <f t="shared" ref="BE51" si="199">IFERROR(BE50/BE48,"na")</f>
        <v>-0.19000000000000003</v>
      </c>
      <c r="BF51" s="21">
        <v>0.15</v>
      </c>
      <c r="BG51" s="12"/>
      <c r="BH51" s="63">
        <f t="shared" ref="BH51" si="200">IFERROR(BH50/BH48,"na")</f>
        <v>-0.18999999999999989</v>
      </c>
      <c r="BI51" s="21">
        <v>0.15</v>
      </c>
      <c r="BJ51" s="21">
        <v>0.15</v>
      </c>
      <c r="BK51" s="12">
        <f t="shared" ref="BK51" si="201">IFERROR(BK50/BK48,"na")</f>
        <v>-0.18999999999999995</v>
      </c>
      <c r="BL51" s="21">
        <v>0.15</v>
      </c>
      <c r="BM51" s="12">
        <f t="shared" ref="BM51" si="202">IFERROR(BM50/BM48,"na")</f>
        <v>-0.18999999999999997</v>
      </c>
      <c r="BN51" s="21">
        <v>0.15</v>
      </c>
      <c r="BO51" s="12"/>
      <c r="BP51" s="63">
        <f t="shared" ref="BP51" si="203">IFERROR(BP50/BP48,"na")</f>
        <v>-0.18999999999999992</v>
      </c>
      <c r="BQ51" s="21">
        <v>0.15</v>
      </c>
      <c r="BR51" s="21">
        <v>0.15</v>
      </c>
      <c r="BS51" s="12">
        <f t="shared" ref="BS51" si="204">IFERROR(BS50/BS48,"na")</f>
        <v>-0.19000000000000003</v>
      </c>
      <c r="BT51" s="21">
        <v>0.15</v>
      </c>
      <c r="BU51" s="12">
        <f t="shared" ref="BU51" si="205">IFERROR(BU50/BU48,"na")</f>
        <v>-0.18999999999999997</v>
      </c>
      <c r="BV51" s="21">
        <v>0.15</v>
      </c>
      <c r="BW51" s="12"/>
      <c r="BX51" s="63">
        <f t="shared" ref="BX51" si="206">IFERROR(BX50/BX48,"na")</f>
        <v>-0.19000000000000006</v>
      </c>
      <c r="BY51" s="21">
        <v>0.15</v>
      </c>
      <c r="BZ51" s="21">
        <v>0.15</v>
      </c>
      <c r="CA51" s="12">
        <f t="shared" ref="CA51" si="207">IFERROR(CA50/CA48,"na")</f>
        <v>-0.18999999999999992</v>
      </c>
      <c r="CB51" s="21">
        <v>0.15</v>
      </c>
      <c r="CC51" s="12">
        <f t="shared" ref="CC51" si="208">IFERROR(CC50/CC48,"na")</f>
        <v>-0.18999999999999984</v>
      </c>
      <c r="CD51" s="21">
        <v>0.15</v>
      </c>
      <c r="CE51" s="12"/>
      <c r="CF51" s="63">
        <f t="shared" ref="CF51" si="209">IFERROR(CF50/CF48,"na")</f>
        <v>-0.18999999999999995</v>
      </c>
      <c r="CG51" s="21">
        <v>0.15</v>
      </c>
      <c r="CH51" s="21">
        <v>0.15</v>
      </c>
      <c r="CI51" s="12">
        <f t="shared" ref="CI51" si="210">IFERROR(CI50/CI48,"na")</f>
        <v>-0.18999999999999995</v>
      </c>
      <c r="CJ51" s="21">
        <v>0.15</v>
      </c>
      <c r="CK51" s="12">
        <f t="shared" ref="CK51" si="211">IFERROR(CK50/CK48,"na")</f>
        <v>-0.19</v>
      </c>
      <c r="CL51" s="21">
        <v>0.15</v>
      </c>
      <c r="CM51" s="12"/>
      <c r="CN51" s="63">
        <f t="shared" ref="CN51" si="212">IFERROR(CN50/CN48,"na")</f>
        <v>-0.18999999999999997</v>
      </c>
      <c r="CO51" s="21">
        <v>0.15</v>
      </c>
      <c r="CP51" s="21">
        <v>0.15</v>
      </c>
      <c r="CQ51" s="12">
        <f t="shared" ref="CQ51" si="213">IFERROR(CQ50/CQ48,"na")</f>
        <v>-0.19000000000000006</v>
      </c>
      <c r="CR51" s="21">
        <v>0.15</v>
      </c>
      <c r="CS51" s="12">
        <f t="shared" ref="CS51" si="214">IFERROR(CS50/CS48,"na")</f>
        <v>-0.19000000000000014</v>
      </c>
      <c r="CT51" s="21">
        <v>0.15</v>
      </c>
      <c r="CU51" s="12"/>
      <c r="CV51" s="63">
        <f t="shared" ref="CV51" si="215">IFERROR(CV50/CV48,"na")</f>
        <v>-0.1900000000000002</v>
      </c>
      <c r="CW51" s="21">
        <v>0.15</v>
      </c>
      <c r="CX51" s="21">
        <v>0.15</v>
      </c>
      <c r="CY51" s="12">
        <f t="shared" ref="CY51" si="216">IFERROR(CY50/CY48,"na")</f>
        <v>-0.18999999999999995</v>
      </c>
      <c r="CZ51" s="21">
        <v>0.15</v>
      </c>
      <c r="DA51" s="12">
        <f t="shared" ref="DA51" si="217">IFERROR(DA50/DA48,"na")</f>
        <v>-0.19000000000000006</v>
      </c>
      <c r="DB51" s="21">
        <v>0.15</v>
      </c>
      <c r="DC51" s="12"/>
      <c r="DD51" s="63">
        <f t="shared" ref="DD51" si="218">IFERROR(DD50/DD48,"na")</f>
        <v>-0.19000000000000006</v>
      </c>
      <c r="DE51" s="21">
        <v>0.15</v>
      </c>
      <c r="DF51" s="21">
        <v>0.15</v>
      </c>
      <c r="DG51" s="12">
        <f t="shared" ref="DG51" si="219">IFERROR(DG50/DG48,"na")</f>
        <v>-0.18999999999999992</v>
      </c>
      <c r="DH51" s="21">
        <v>0.15</v>
      </c>
      <c r="DI51" s="12">
        <f t="shared" ref="DI51" si="220">IFERROR(DI50/DI48,"na")</f>
        <v>-0.18999999999999997</v>
      </c>
      <c r="DJ51" s="21">
        <v>0.15</v>
      </c>
      <c r="DK51" s="12"/>
      <c r="DL51" s="63">
        <f t="shared" ref="DL51" si="221">IFERROR(DL50/DL48,"na")</f>
        <v>-0.18999999999999989</v>
      </c>
      <c r="DM51" s="21">
        <v>0.15</v>
      </c>
      <c r="DN51" s="21">
        <v>0.15</v>
      </c>
      <c r="DO51" s="12">
        <f t="shared" ref="DO51" si="222">IFERROR(DO50/DO48,"na")</f>
        <v>-0.19000000000000003</v>
      </c>
      <c r="DP51" s="21">
        <v>0.15</v>
      </c>
      <c r="DQ51" s="12">
        <f t="shared" ref="DQ51" si="223">IFERROR(DQ50/DQ48,"na")</f>
        <v>-0.19000000000000006</v>
      </c>
      <c r="DR51" s="21">
        <v>0.15</v>
      </c>
      <c r="DS51" s="12"/>
      <c r="DT51" s="63">
        <f t="shared" ref="DT51" si="224">IFERROR(DT50/DT48,"na")</f>
        <v>-0.18999999999999995</v>
      </c>
    </row>
    <row r="52" spans="2:124" s="15" customFormat="1" x14ac:dyDescent="0.25">
      <c r="B52" s="80" t="s">
        <v>203</v>
      </c>
      <c r="C52" s="15" t="s">
        <v>57</v>
      </c>
      <c r="E52" s="66"/>
      <c r="H52" s="19">
        <v>842.7</v>
      </c>
      <c r="I52" s="19"/>
      <c r="J52" s="19">
        <v>-1199.0999999999999</v>
      </c>
      <c r="K52" s="19">
        <f>H52+J52</f>
        <v>-356.39999999999986</v>
      </c>
      <c r="L52" s="19">
        <v>2819</v>
      </c>
      <c r="M52" s="171">
        <v>0</v>
      </c>
      <c r="N52" s="19">
        <v>866.3</v>
      </c>
      <c r="O52" s="19">
        <f>M52+N52</f>
        <v>866.3</v>
      </c>
      <c r="P52" s="19">
        <v>285.5</v>
      </c>
      <c r="Q52" s="19">
        <f>M52+N52+P52</f>
        <v>1151.8</v>
      </c>
      <c r="R52" s="19">
        <v>1307.0999999999999</v>
      </c>
      <c r="S52" s="19">
        <f>P52+R52</f>
        <v>1592.6</v>
      </c>
      <c r="T52" s="172">
        <f>M52+N52+P52+R52</f>
        <v>2458.8999999999996</v>
      </c>
      <c r="U52" s="171">
        <v>51.2</v>
      </c>
      <c r="V52" s="19">
        <v>44.2</v>
      </c>
      <c r="W52" s="19">
        <f>U52+V52</f>
        <v>95.4</v>
      </c>
      <c r="X52" s="19">
        <v>428.3</v>
      </c>
      <c r="Y52" s="19">
        <f>U52+V52+X52</f>
        <v>523.70000000000005</v>
      </c>
      <c r="Z52" s="19">
        <v>421.6</v>
      </c>
      <c r="AA52" s="19">
        <f>X52+Z52</f>
        <v>849.90000000000009</v>
      </c>
      <c r="AB52" s="172">
        <f>U52+V52+X52+Z52</f>
        <v>945.30000000000007</v>
      </c>
      <c r="AC52" s="171">
        <v>420.7</v>
      </c>
      <c r="AD52" s="19">
        <v>-323.5</v>
      </c>
      <c r="AE52" s="19">
        <f>AC52+AD52</f>
        <v>97.199999999999989</v>
      </c>
      <c r="AF52" s="19">
        <v>547.5</v>
      </c>
      <c r="AG52" s="19">
        <f>AC52+AD52+AF52</f>
        <v>644.70000000000005</v>
      </c>
      <c r="AH52" s="19">
        <v>1130.4000000000001</v>
      </c>
      <c r="AI52" s="19">
        <f>AF52+AH52</f>
        <v>1677.9</v>
      </c>
      <c r="AJ52" s="172">
        <f>AC52+AD52+AF52+AH52</f>
        <v>1775.1000000000001</v>
      </c>
      <c r="AK52" s="171">
        <v>1147.8</v>
      </c>
      <c r="AL52" s="19">
        <v>961.2</v>
      </c>
      <c r="AM52" s="19">
        <f>AK52+AL52</f>
        <v>2109</v>
      </c>
      <c r="AN52" s="19">
        <v>1504.2</v>
      </c>
      <c r="AO52" s="19">
        <f>AK52+AL52+AN52</f>
        <v>3613.2</v>
      </c>
      <c r="AP52" s="19">
        <v>571.5</v>
      </c>
      <c r="AQ52" s="19">
        <f>AN52+AP52</f>
        <v>2075.6999999999998</v>
      </c>
      <c r="AR52" s="172">
        <f>AK52+AL52+AN52+AP52</f>
        <v>4184.7</v>
      </c>
      <c r="AS52" s="171">
        <v>652.1</v>
      </c>
      <c r="AT52" s="19">
        <v>761.1</v>
      </c>
      <c r="AU52" s="19">
        <f>AS52+AT52</f>
        <v>1413.2</v>
      </c>
      <c r="AV52" s="19">
        <v>897.6</v>
      </c>
      <c r="AW52" s="19">
        <f>AS52+AT52+AV52</f>
        <v>2310.8000000000002</v>
      </c>
      <c r="AX52" s="15">
        <f>IFERROR(AX48*AX53,"na")</f>
        <v>554.25046529999997</v>
      </c>
      <c r="AY52" s="15">
        <f>AV52+AX52</f>
        <v>1451.8504653</v>
      </c>
      <c r="AZ52" s="58">
        <f>AS52+AT52+AV52+AX52</f>
        <v>2865.0504653000003</v>
      </c>
      <c r="BA52" s="15">
        <f>IFERROR(BA48*BA53,"na")</f>
        <v>463.00821525000021</v>
      </c>
      <c r="BB52" s="15">
        <f>IFERROR(BB48*BB53,"na")</f>
        <v>486.15862601250024</v>
      </c>
      <c r="BC52" s="15">
        <f>BA52+BB52</f>
        <v>949.16684126250038</v>
      </c>
      <c r="BD52" s="15">
        <f>IFERROR(BD48*BD53,"na")</f>
        <v>510.46655731312501</v>
      </c>
      <c r="BE52" s="15">
        <f>BA52+BB52+BD52</f>
        <v>1459.6333985756255</v>
      </c>
      <c r="BF52" s="15">
        <f>IFERROR(BF48*BF53,"na")</f>
        <v>535.98988517878126</v>
      </c>
      <c r="BG52" s="15">
        <f>BD52+BF52</f>
        <v>1046.4564424919063</v>
      </c>
      <c r="BH52" s="58">
        <f>BA52+BB52+BD52+BF52</f>
        <v>1995.6232837544067</v>
      </c>
      <c r="BI52" s="15">
        <f>IFERROR(BI48*BI53,"na")</f>
        <v>562.78937943772053</v>
      </c>
      <c r="BJ52" s="15">
        <f>IFERROR(BJ48*BJ53,"na")</f>
        <v>590.92884840960664</v>
      </c>
      <c r="BK52" s="15">
        <f>BI52+BJ52</f>
        <v>1153.7182278473272</v>
      </c>
      <c r="BL52" s="15">
        <f>IFERROR(BL48*BL53,"na")</f>
        <v>620.47529083008658</v>
      </c>
      <c r="BM52" s="15">
        <f>BI52+BJ52+BL52</f>
        <v>1774.1935186774137</v>
      </c>
      <c r="BN52" s="15">
        <f>IFERROR(BN48*BN53,"na")</f>
        <v>651.49905537159111</v>
      </c>
      <c r="BO52" s="15">
        <f>BL52+BN52</f>
        <v>1271.9743462016777</v>
      </c>
      <c r="BP52" s="58">
        <f>BI52+BJ52+BL52+BN52</f>
        <v>2425.6925740490051</v>
      </c>
      <c r="BQ52" s="15">
        <f>IFERROR(BQ48*BQ53,"na")</f>
        <v>684.07400814017069</v>
      </c>
      <c r="BR52" s="15">
        <f>IFERROR(BR48*BR53,"na")</f>
        <v>718.27770854717903</v>
      </c>
      <c r="BS52" s="15">
        <f>BQ52+BR52</f>
        <v>1402.3517166873498</v>
      </c>
      <c r="BT52" s="15">
        <f>IFERROR(BT48*BT53,"na")</f>
        <v>754.19159397453848</v>
      </c>
      <c r="BU52" s="15">
        <f>BQ52+BR52+BT52</f>
        <v>2156.5433106618884</v>
      </c>
      <c r="BV52" s="15">
        <f>IFERROR(BV48*BV53,"na")</f>
        <v>791.90117367326513</v>
      </c>
      <c r="BW52" s="15">
        <f>BT52+BV52</f>
        <v>1546.0927676478036</v>
      </c>
      <c r="BX52" s="58">
        <f>BQ52+BR52+BT52+BV52</f>
        <v>2948.4444843351534</v>
      </c>
      <c r="BY52" s="15">
        <f>IFERROR(BY48*BY53,"na")</f>
        <v>831.49623235692854</v>
      </c>
      <c r="BZ52" s="15">
        <f>IFERROR(BZ48*BZ53,"na")</f>
        <v>873.07104397477451</v>
      </c>
      <c r="CA52" s="15">
        <f>BY52+BZ52</f>
        <v>1704.5672763317029</v>
      </c>
      <c r="CB52" s="15">
        <f>IFERROR(CB48*CB53,"na")</f>
        <v>916.72459617351331</v>
      </c>
      <c r="CC52" s="15">
        <f>BY52+BZ52+CB52</f>
        <v>2621.2918725052164</v>
      </c>
      <c r="CD52" s="15">
        <f>IFERROR(CD48*CD53,"na")</f>
        <v>962.56082598219007</v>
      </c>
      <c r="CE52" s="15">
        <f>CB52+CD52</f>
        <v>1879.2854221557034</v>
      </c>
      <c r="CF52" s="58">
        <f>BY52+BZ52+CB52+CD52</f>
        <v>3583.8526984874065</v>
      </c>
      <c r="CG52" s="15">
        <f>IFERROR(CG48*CG53,"na")</f>
        <v>1010.6888672812991</v>
      </c>
      <c r="CH52" s="15">
        <f>IFERROR(CH48*CH53,"na")</f>
        <v>1061.2233106453639</v>
      </c>
      <c r="CI52" s="15">
        <f>CG52+CH52</f>
        <v>2071.9121779266629</v>
      </c>
      <c r="CJ52" s="15">
        <f>IFERROR(CJ48*CJ53,"na")</f>
        <v>1114.2844761776321</v>
      </c>
      <c r="CK52" s="15">
        <f>CG52+CH52+CJ52</f>
        <v>3186.1966541042948</v>
      </c>
      <c r="CL52" s="15">
        <f>IFERROR(CL48*CL53,"na")</f>
        <v>1169.9986999865143</v>
      </c>
      <c r="CM52" s="15">
        <f>CJ52+CL52</f>
        <v>2284.2831761641464</v>
      </c>
      <c r="CN52" s="58">
        <f>CG52+CH52+CJ52+CL52</f>
        <v>4356.1953540908089</v>
      </c>
      <c r="CO52" s="15">
        <f>IFERROR(CO48*CO53,"na")</f>
        <v>1228.4986349858398</v>
      </c>
      <c r="CP52" s="15">
        <f>IFERROR(CP48*CP53,"na")</f>
        <v>1289.923566735132</v>
      </c>
      <c r="CQ52" s="15">
        <f>CO52+CP52</f>
        <v>2518.4222017209718</v>
      </c>
      <c r="CR52" s="15">
        <f>IFERROR(CR48*CR53,"na")</f>
        <v>1354.4197450718884</v>
      </c>
      <c r="CS52" s="15">
        <f>CO52+CP52+CR52</f>
        <v>3872.8419467928602</v>
      </c>
      <c r="CT52" s="15">
        <f>IFERROR(CT48*CT53,"na")</f>
        <v>1422.1407323254828</v>
      </c>
      <c r="CU52" s="15">
        <f>CR52+CT52</f>
        <v>2776.560477397371</v>
      </c>
      <c r="CV52" s="58">
        <f>CO52+CP52+CR52+CT52</f>
        <v>5294.9826791183432</v>
      </c>
      <c r="CW52" s="15">
        <f>IFERROR(CW48*CW53,"na")</f>
        <v>1493.2477689417569</v>
      </c>
      <c r="CX52" s="15">
        <f>IFERROR(CX48*CX53,"na")</f>
        <v>1567.9101573888449</v>
      </c>
      <c r="CY52" s="15">
        <f>CW52+CX52</f>
        <v>3061.1579263306021</v>
      </c>
      <c r="CZ52" s="15">
        <f>IFERROR(CZ48*CZ53,"na")</f>
        <v>1646.3056652582873</v>
      </c>
      <c r="DA52" s="15">
        <f>CW52+CX52+CZ52</f>
        <v>4707.4635915888894</v>
      </c>
      <c r="DB52" s="15">
        <f>IFERROR(DB48*DB53,"na")</f>
        <v>1728.6209485212021</v>
      </c>
      <c r="DC52" s="15">
        <f>CZ52+DB52</f>
        <v>3374.9266137794893</v>
      </c>
      <c r="DD52" s="58">
        <f>CW52+CX52+CZ52+DB52</f>
        <v>6436.0845401100914</v>
      </c>
      <c r="DE52" s="15">
        <f>IFERROR(DE48*DE53,"na")</f>
        <v>1815.0519959472617</v>
      </c>
      <c r="DF52" s="15">
        <f>IFERROR(DF48*DF53,"na")</f>
        <v>1905.8045957446241</v>
      </c>
      <c r="DG52" s="15">
        <f>DE52+DF52</f>
        <v>3720.856591691886</v>
      </c>
      <c r="DH52" s="15">
        <f>IFERROR(DH48*DH53,"na")</f>
        <v>2001.0948255318569</v>
      </c>
      <c r="DI52" s="15">
        <f>DE52+DF52+DH52</f>
        <v>5721.9514172237432</v>
      </c>
      <c r="DJ52" s="15">
        <f>IFERROR(DJ48*DJ53,"na")</f>
        <v>2101.1495668084494</v>
      </c>
      <c r="DK52" s="15">
        <f>DH52+DJ52</f>
        <v>4102.2443923403061</v>
      </c>
      <c r="DL52" s="58">
        <f>DE52+DF52+DH52+DJ52</f>
        <v>7823.1009840321931</v>
      </c>
      <c r="DM52" s="15">
        <f>IFERROR(DM48*DM53,"na")</f>
        <v>2206.2070451488726</v>
      </c>
      <c r="DN52" s="15">
        <f>IFERROR(DN48*DN53,"na")</f>
        <v>2316.5173974063164</v>
      </c>
      <c r="DO52" s="15">
        <f>DM52+DN52</f>
        <v>4522.7244425551889</v>
      </c>
      <c r="DP52" s="15">
        <f>IFERROR(DP48*DP53,"na")</f>
        <v>2432.3432672766317</v>
      </c>
      <c r="DQ52" s="15">
        <f>DM52+DN52+DP52</f>
        <v>6955.067709831821</v>
      </c>
      <c r="DR52" s="15">
        <f>IFERROR(DR48*DR53,"na")</f>
        <v>2553.9604306404635</v>
      </c>
      <c r="DS52" s="15">
        <f>DP52+DR52</f>
        <v>4986.3036979170956</v>
      </c>
      <c r="DT52" s="58">
        <f>DM52+DN52+DP52+DR52</f>
        <v>9509.0281404722846</v>
      </c>
    </row>
    <row r="53" spans="2:124" s="18" customFormat="1" ht="14.4" x14ac:dyDescent="0.3">
      <c r="B53" s="6" t="s">
        <v>48</v>
      </c>
      <c r="C53" s="12" t="s">
        <v>58</v>
      </c>
      <c r="D53" s="12"/>
      <c r="E53" s="67"/>
      <c r="F53" s="12"/>
      <c r="G53" s="12"/>
      <c r="H53" s="12">
        <f t="shared" ref="H53:AW53" si="225">IFERROR(H52/H48,"na")</f>
        <v>0.44658187599364274</v>
      </c>
      <c r="I53" s="12"/>
      <c r="J53" s="12">
        <f t="shared" si="225"/>
        <v>-0.54074408117249306</v>
      </c>
      <c r="K53" s="12">
        <f t="shared" si="225"/>
        <v>-8.683152637349309E-2</v>
      </c>
      <c r="L53" s="67">
        <f t="shared" ref="L53:M53" si="226">IFERROR(L52/L48,"na")</f>
        <v>0.33891580605215327</v>
      </c>
      <c r="M53" s="67">
        <f t="shared" si="226"/>
        <v>0</v>
      </c>
      <c r="N53" s="12">
        <f t="shared" si="225"/>
        <v>0.3556823780587936</v>
      </c>
      <c r="O53" s="12">
        <f t="shared" si="225"/>
        <v>0.18137850173778183</v>
      </c>
      <c r="P53" s="12">
        <f t="shared" si="225"/>
        <v>9.6069722053973725E-2</v>
      </c>
      <c r="Q53" s="12">
        <f t="shared" si="225"/>
        <v>0.14865771812080308</v>
      </c>
      <c r="R53" s="12">
        <f t="shared" si="225"/>
        <v>0.41715069892129808</v>
      </c>
      <c r="S53" s="12">
        <f t="shared" si="225"/>
        <v>0.26085959509925821</v>
      </c>
      <c r="T53" s="63">
        <f t="shared" si="225"/>
        <v>0.22597276085797649</v>
      </c>
      <c r="U53" s="67">
        <f t="shared" si="225"/>
        <v>1.9998437622060741E-2</v>
      </c>
      <c r="V53" s="12">
        <f t="shared" si="225"/>
        <v>5.7800444618804424E-2</v>
      </c>
      <c r="W53" s="12">
        <f t="shared" si="225"/>
        <v>2.8692592258413578E-2</v>
      </c>
      <c r="X53" s="12">
        <f t="shared" si="225"/>
        <v>0.12080442263214347</v>
      </c>
      <c r="Y53" s="12">
        <f t="shared" si="225"/>
        <v>7.6226656768991694E-2</v>
      </c>
      <c r="Z53" s="12">
        <f t="shared" si="225"/>
        <v>0.32321373811714271</v>
      </c>
      <c r="AA53" s="12">
        <f t="shared" si="225"/>
        <v>0.17524433997278144</v>
      </c>
      <c r="AB53" s="63">
        <f t="shared" si="225"/>
        <v>0.11563727109251674</v>
      </c>
      <c r="AC53" s="67">
        <f t="shared" si="225"/>
        <v>-0.48417539417654293</v>
      </c>
      <c r="AD53" s="12">
        <f t="shared" si="225"/>
        <v>0.29747126436781374</v>
      </c>
      <c r="AE53" s="12">
        <f t="shared" si="225"/>
        <v>-4.9683091392352205E-2</v>
      </c>
      <c r="AF53" s="12">
        <f t="shared" si="225"/>
        <v>0.38211892797319635</v>
      </c>
      <c r="AG53" s="12">
        <f t="shared" si="225"/>
        <v>-1.2312834224598999</v>
      </c>
      <c r="AH53" s="12">
        <f t="shared" si="225"/>
        <v>0.5305049746574102</v>
      </c>
      <c r="AI53" s="12">
        <f t="shared" si="225"/>
        <v>0.47084409024581952</v>
      </c>
      <c r="AJ53" s="63">
        <f t="shared" si="225"/>
        <v>1.1044673967147365</v>
      </c>
      <c r="AK53" s="67">
        <f t="shared" si="225"/>
        <v>0.27345499594987532</v>
      </c>
      <c r="AL53" s="12">
        <f t="shared" si="225"/>
        <v>0.22303176555212628</v>
      </c>
      <c r="AM53" s="12">
        <f t="shared" si="225"/>
        <v>0.24791056881898696</v>
      </c>
      <c r="AN53" s="12">
        <f t="shared" si="225"/>
        <v>0.26669739898228673</v>
      </c>
      <c r="AO53" s="12">
        <f t="shared" si="225"/>
        <v>0.25540036190906928</v>
      </c>
      <c r="AP53" s="12">
        <f t="shared" si="225"/>
        <v>0.22999839021249358</v>
      </c>
      <c r="AQ53" s="12">
        <f t="shared" si="225"/>
        <v>0.25547391352508769</v>
      </c>
      <c r="AR53" s="63">
        <f t="shared" si="225"/>
        <v>0.25160533910533811</v>
      </c>
      <c r="AS53" s="67">
        <f t="shared" si="225"/>
        <v>0.20585264221226157</v>
      </c>
      <c r="AT53" s="12">
        <f t="shared" si="225"/>
        <v>0.23048270849736543</v>
      </c>
      <c r="AU53" s="12">
        <f t="shared" si="225"/>
        <v>0.21842349304482256</v>
      </c>
      <c r="AV53" s="12">
        <f t="shared" si="225"/>
        <v>0.2125553529564983</v>
      </c>
      <c r="AW53" s="12">
        <f t="shared" si="225"/>
        <v>0.21610601427115125</v>
      </c>
      <c r="AX53" s="21">
        <v>0.01</v>
      </c>
      <c r="AY53" s="12"/>
      <c r="AZ53" s="63">
        <f t="shared" ref="AZ53" si="227">IFERROR(AZ52/AZ48,"na")</f>
        <v>4.3332417530541817E-2</v>
      </c>
      <c r="BA53" s="21">
        <v>0.01</v>
      </c>
      <c r="BB53" s="21">
        <v>0.01</v>
      </c>
      <c r="BC53" s="12">
        <f t="shared" ref="BC53" si="228">IFERROR(BC52/BC48,"na")</f>
        <v>1.0000000000000009E-2</v>
      </c>
      <c r="BD53" s="21">
        <v>0.01</v>
      </c>
      <c r="BE53" s="12">
        <f t="shared" ref="BE53" si="229">IFERROR(BE52/BE48,"na")</f>
        <v>1.0000000000000004E-2</v>
      </c>
      <c r="BF53" s="21">
        <v>0.01</v>
      </c>
      <c r="BG53" s="12"/>
      <c r="BH53" s="63">
        <f t="shared" ref="BH53" si="230">IFERROR(BH52/BH48,"na")</f>
        <v>9.999999999999995E-3</v>
      </c>
      <c r="BI53" s="21">
        <v>0.01</v>
      </c>
      <c r="BJ53" s="21">
        <v>0.01</v>
      </c>
      <c r="BK53" s="12">
        <f t="shared" ref="BK53" si="231">IFERROR(BK52/BK48,"na")</f>
        <v>9.999999999999995E-3</v>
      </c>
      <c r="BL53" s="21">
        <v>0.01</v>
      </c>
      <c r="BM53" s="12">
        <f t="shared" ref="BM53" si="232">IFERROR(BM52/BM48,"na")</f>
        <v>9.9999999999999985E-3</v>
      </c>
      <c r="BN53" s="21">
        <v>0.01</v>
      </c>
      <c r="BO53" s="12"/>
      <c r="BP53" s="63">
        <f t="shared" ref="BP53" si="233">IFERROR(BP52/BP48,"na")</f>
        <v>9.9999999999999967E-3</v>
      </c>
      <c r="BQ53" s="21">
        <v>0.01</v>
      </c>
      <c r="BR53" s="21">
        <v>0.01</v>
      </c>
      <c r="BS53" s="12">
        <f t="shared" ref="BS53" si="234">IFERROR(BS52/BS48,"na")</f>
        <v>1.0000000000000002E-2</v>
      </c>
      <c r="BT53" s="21">
        <v>0.01</v>
      </c>
      <c r="BU53" s="12">
        <f t="shared" ref="BU53" si="235">IFERROR(BU52/BU48,"na")</f>
        <v>9.9999999999999985E-3</v>
      </c>
      <c r="BV53" s="21">
        <v>0.01</v>
      </c>
      <c r="BW53" s="12"/>
      <c r="BX53" s="63">
        <f t="shared" ref="BX53" si="236">IFERROR(BX52/BX48,"na")</f>
        <v>1.0000000000000002E-2</v>
      </c>
      <c r="BY53" s="21">
        <v>0.01</v>
      </c>
      <c r="BZ53" s="21">
        <v>0.01</v>
      </c>
      <c r="CA53" s="12">
        <f t="shared" ref="CA53" si="237">IFERROR(CA52/CA48,"na")</f>
        <v>9.999999999999995E-3</v>
      </c>
      <c r="CB53" s="21">
        <v>0.01</v>
      </c>
      <c r="CC53" s="12">
        <f t="shared" ref="CC53" si="238">IFERROR(CC52/CC48,"na")</f>
        <v>9.9999999999999915E-3</v>
      </c>
      <c r="CD53" s="21">
        <v>0.01</v>
      </c>
      <c r="CE53" s="12"/>
      <c r="CF53" s="63">
        <f t="shared" ref="CF53" si="239">IFERROR(CF52/CF48,"na")</f>
        <v>9.9999999999999967E-3</v>
      </c>
      <c r="CG53" s="21">
        <v>0.01</v>
      </c>
      <c r="CH53" s="21">
        <v>0.01</v>
      </c>
      <c r="CI53" s="12">
        <f t="shared" ref="CI53" si="240">IFERROR(CI52/CI48,"na")</f>
        <v>9.9999999999999985E-3</v>
      </c>
      <c r="CJ53" s="21">
        <v>0.01</v>
      </c>
      <c r="CK53" s="12">
        <f t="shared" ref="CK53" si="241">IFERROR(CK52/CK48,"na")</f>
        <v>9.9999999999999985E-3</v>
      </c>
      <c r="CL53" s="21">
        <v>0.01</v>
      </c>
      <c r="CM53" s="12"/>
      <c r="CN53" s="63">
        <f t="shared" ref="CN53" si="242">IFERROR(CN52/CN48,"na")</f>
        <v>9.9999999999999967E-3</v>
      </c>
      <c r="CO53" s="21">
        <v>0.01</v>
      </c>
      <c r="CP53" s="21">
        <v>0.01</v>
      </c>
      <c r="CQ53" s="12">
        <f t="shared" ref="CQ53" si="243">IFERROR(CQ52/CQ48,"na")</f>
        <v>1.0000000000000002E-2</v>
      </c>
      <c r="CR53" s="21">
        <v>0.01</v>
      </c>
      <c r="CS53" s="12">
        <f t="shared" ref="CS53" si="244">IFERROR(CS52/CS48,"na")</f>
        <v>1.0000000000000009E-2</v>
      </c>
      <c r="CT53" s="21">
        <v>0.01</v>
      </c>
      <c r="CU53" s="12"/>
      <c r="CV53" s="63">
        <f t="shared" ref="CV53" si="245">IFERROR(CV52/CV48,"na")</f>
        <v>1.0000000000000011E-2</v>
      </c>
      <c r="CW53" s="21">
        <v>0.01</v>
      </c>
      <c r="CX53" s="21">
        <v>0.01</v>
      </c>
      <c r="CY53" s="12">
        <f t="shared" ref="CY53" si="246">IFERROR(CY52/CY48,"na")</f>
        <v>9.9999999999999985E-3</v>
      </c>
      <c r="CZ53" s="21">
        <v>0.01</v>
      </c>
      <c r="DA53" s="12">
        <f t="shared" ref="DA53" si="247">IFERROR(DA52/DA48,"na")</f>
        <v>1.0000000000000002E-2</v>
      </c>
      <c r="DB53" s="21">
        <v>0.01</v>
      </c>
      <c r="DC53" s="12"/>
      <c r="DD53" s="63">
        <f t="shared" ref="DD53" si="248">IFERROR(DD52/DD48,"na")</f>
        <v>1.0000000000000004E-2</v>
      </c>
      <c r="DE53" s="21">
        <v>0.01</v>
      </c>
      <c r="DF53" s="21">
        <v>0.01</v>
      </c>
      <c r="DG53" s="12">
        <f t="shared" ref="DG53" si="249">IFERROR(DG52/DG48,"na")</f>
        <v>9.9999999999999967E-3</v>
      </c>
      <c r="DH53" s="21">
        <v>0.01</v>
      </c>
      <c r="DI53" s="12">
        <f t="shared" ref="DI53" si="250">IFERROR(DI52/DI48,"na")</f>
        <v>9.9999999999999985E-3</v>
      </c>
      <c r="DJ53" s="21">
        <v>0.01</v>
      </c>
      <c r="DK53" s="12"/>
      <c r="DL53" s="63">
        <f t="shared" ref="DL53" si="251">IFERROR(DL52/DL48,"na")</f>
        <v>9.999999999999995E-3</v>
      </c>
      <c r="DM53" s="21">
        <v>0.01</v>
      </c>
      <c r="DN53" s="21">
        <v>0.01</v>
      </c>
      <c r="DO53" s="12">
        <f t="shared" ref="DO53" si="252">IFERROR(DO52/DO48,"na")</f>
        <v>1.0000000000000002E-2</v>
      </c>
      <c r="DP53" s="21">
        <v>0.01</v>
      </c>
      <c r="DQ53" s="12">
        <f t="shared" ref="DQ53" si="253">IFERROR(DQ52/DQ48,"na")</f>
        <v>1.0000000000000004E-2</v>
      </c>
      <c r="DR53" s="21">
        <v>0.01</v>
      </c>
      <c r="DS53" s="12"/>
      <c r="DT53" s="63">
        <f t="shared" ref="DT53" si="254">IFERROR(DT52/DT48,"na")</f>
        <v>9.9999999999999967E-3</v>
      </c>
    </row>
    <row r="54" spans="2:124" s="15" customFormat="1" x14ac:dyDescent="0.25">
      <c r="B54" s="32" t="s">
        <v>213</v>
      </c>
      <c r="E54" s="66"/>
      <c r="H54" s="15">
        <v>2.5</v>
      </c>
      <c r="J54" s="15">
        <v>-1.4</v>
      </c>
      <c r="L54" s="19">
        <v>0</v>
      </c>
      <c r="M54" s="66">
        <v>0</v>
      </c>
      <c r="N54" s="15">
        <v>-0.1</v>
      </c>
      <c r="P54" s="15">
        <v>0</v>
      </c>
      <c r="R54" s="15">
        <v>-5.4</v>
      </c>
      <c r="T54" s="58"/>
      <c r="U54" s="66">
        <v>0</v>
      </c>
      <c r="V54" s="15">
        <v>0</v>
      </c>
      <c r="X54" s="15">
        <v>2.2999999999999998</v>
      </c>
      <c r="Z54" s="15">
        <v>0.1</v>
      </c>
      <c r="AB54" s="58"/>
      <c r="AC54" s="66">
        <v>0</v>
      </c>
      <c r="AD54" s="15">
        <v>0</v>
      </c>
      <c r="AF54" s="15">
        <v>0.1</v>
      </c>
      <c r="AH54" s="15">
        <v>-0.5</v>
      </c>
      <c r="AJ54" s="58"/>
      <c r="AK54" s="66">
        <v>-0.4</v>
      </c>
      <c r="AL54" s="15">
        <v>-5.3</v>
      </c>
      <c r="AN54" s="15">
        <v>-0.5</v>
      </c>
      <c r="AP54" s="15">
        <v>0</v>
      </c>
      <c r="AR54" s="58"/>
      <c r="AS54" s="66">
        <v>0</v>
      </c>
      <c r="AT54" s="15">
        <v>0</v>
      </c>
      <c r="AV54" s="15">
        <v>-13.6</v>
      </c>
      <c r="AY54" s="15">
        <f>AV54+AX54</f>
        <v>-13.6</v>
      </c>
      <c r="AZ54" s="58"/>
      <c r="BG54" s="15">
        <f>BD54+BF54</f>
        <v>0</v>
      </c>
      <c r="BH54" s="58"/>
      <c r="BO54" s="15">
        <f>BL54+BN54</f>
        <v>0</v>
      </c>
      <c r="BP54" s="58"/>
      <c r="BW54" s="15">
        <f>BT54+BV54</f>
        <v>0</v>
      </c>
      <c r="BX54" s="58"/>
      <c r="CE54" s="15">
        <f>CB54+CD54</f>
        <v>0</v>
      </c>
      <c r="CF54" s="58"/>
      <c r="CM54" s="15">
        <f>CJ54+CL54</f>
        <v>0</v>
      </c>
      <c r="CN54" s="58"/>
      <c r="CU54" s="15">
        <f>CR54+CT54</f>
        <v>0</v>
      </c>
      <c r="CV54" s="58"/>
      <c r="DC54" s="15">
        <f>CZ54+DB54</f>
        <v>0</v>
      </c>
      <c r="DD54" s="58"/>
      <c r="DK54" s="15">
        <f>DH54+DJ54</f>
        <v>0</v>
      </c>
      <c r="DL54" s="58"/>
      <c r="DS54" s="15">
        <f>DP54+DR54</f>
        <v>0</v>
      </c>
      <c r="DT54" s="58"/>
    </row>
    <row r="55" spans="2:124" s="15" customFormat="1" ht="14.4" x14ac:dyDescent="0.3">
      <c r="B55" s="6" t="s">
        <v>48</v>
      </c>
      <c r="E55" s="66"/>
      <c r="L55" s="20">
        <f>IFERROR(L54/L52,"na")</f>
        <v>0</v>
      </c>
      <c r="M55" s="67">
        <f>IFERROR(M54/M50,"na")</f>
        <v>0</v>
      </c>
      <c r="N55" s="12">
        <f>IFERROR(N54/N50,"na")</f>
        <v>-1.6329196603527107E-4</v>
      </c>
      <c r="O55" s="12">
        <f t="shared" ref="O55:T55" si="255">IFERROR(O54/O50,"na")</f>
        <v>0</v>
      </c>
      <c r="P55" s="12">
        <f t="shared" si="255"/>
        <v>0</v>
      </c>
      <c r="Q55" s="12">
        <f t="shared" si="255"/>
        <v>0</v>
      </c>
      <c r="R55" s="12">
        <f t="shared" si="255"/>
        <v>-6.7847719562759154E-3</v>
      </c>
      <c r="S55" s="12">
        <f t="shared" si="255"/>
        <v>0</v>
      </c>
      <c r="T55" s="63">
        <f t="shared" si="255"/>
        <v>0</v>
      </c>
      <c r="U55" s="67">
        <f>IFERROR(U54/U50,"na")</f>
        <v>0</v>
      </c>
      <c r="V55" s="12">
        <f>IFERROR(V54/V50,"na")</f>
        <v>0</v>
      </c>
      <c r="W55" s="12">
        <f t="shared" ref="W55:AB55" si="256">IFERROR(W54/W50,"na")</f>
        <v>0</v>
      </c>
      <c r="X55" s="12">
        <f t="shared" si="256"/>
        <v>2.12667591308368E-3</v>
      </c>
      <c r="Y55" s="12">
        <f t="shared" si="256"/>
        <v>0</v>
      </c>
      <c r="Z55" s="12">
        <f t="shared" si="256"/>
        <v>2.7151778441487917E-4</v>
      </c>
      <c r="AA55" s="12">
        <f t="shared" si="256"/>
        <v>0</v>
      </c>
      <c r="AB55" s="63">
        <f t="shared" si="256"/>
        <v>0</v>
      </c>
      <c r="AC55" s="67">
        <f>IFERROR(AC54/AC50,"na")</f>
        <v>0</v>
      </c>
      <c r="AD55" s="12">
        <f>IFERROR(AD54/AD50,"na")</f>
        <v>0</v>
      </c>
      <c r="AE55" s="12">
        <f t="shared" ref="AE55:AJ55" si="257">IFERROR(AE54/AE50,"na")</f>
        <v>0</v>
      </c>
      <c r="AF55" s="12">
        <f t="shared" si="257"/>
        <v>1.3349352556401014E-4</v>
      </c>
      <c r="AG55" s="12">
        <f t="shared" si="257"/>
        <v>0</v>
      </c>
      <c r="AH55" s="12">
        <f t="shared" si="257"/>
        <v>-8.8683930471798495E-4</v>
      </c>
      <c r="AI55" s="12">
        <f t="shared" si="257"/>
        <v>0</v>
      </c>
      <c r="AJ55" s="63">
        <f t="shared" si="257"/>
        <v>0</v>
      </c>
      <c r="AK55" s="67">
        <f>IFERROR(AK54/AK50,"na")</f>
        <v>-3.7544584193730061E-4</v>
      </c>
      <c r="AL55" s="12">
        <f>IFERROR(AL54/AL50,"na")</f>
        <v>-4.3990703851261624E-3</v>
      </c>
      <c r="AM55" s="12">
        <f t="shared" ref="AM55:AR55" si="258">IFERROR(AM54/AM50,"na")</f>
        <v>0</v>
      </c>
      <c r="AN55" s="12">
        <f t="shared" si="258"/>
        <v>-3.2651995036896755E-4</v>
      </c>
      <c r="AO55" s="12">
        <f t="shared" si="258"/>
        <v>0</v>
      </c>
      <c r="AP55" s="12">
        <f t="shared" si="258"/>
        <v>0</v>
      </c>
      <c r="AQ55" s="12">
        <f t="shared" si="258"/>
        <v>0</v>
      </c>
      <c r="AR55" s="63">
        <f t="shared" si="258"/>
        <v>0</v>
      </c>
      <c r="AS55" s="67">
        <f>IFERROR(AS54/AS50,"na")</f>
        <v>0</v>
      </c>
      <c r="AT55" s="12">
        <f>IFERROR(AT54/AT50,"na")</f>
        <v>0</v>
      </c>
      <c r="AU55" s="12">
        <f t="shared" ref="AU55:AW55" si="259">IFERROR(AU54/AU50,"na")</f>
        <v>0</v>
      </c>
      <c r="AV55" s="12">
        <f t="shared" si="259"/>
        <v>-1.3385826771653543E-2</v>
      </c>
      <c r="AW55" s="12">
        <f t="shared" si="259"/>
        <v>0</v>
      </c>
      <c r="AX55" s="12">
        <f>IFERROR(AX54/AX50,"na")</f>
        <v>0</v>
      </c>
      <c r="AY55" s="12">
        <f>IFERROR(AY54/AY50,"na")</f>
        <v>1.4293583502952396E-3</v>
      </c>
      <c r="AZ55" s="63">
        <f t="shared" ref="AZ55" si="260">IFERROR(AZ54/AZ50,"na")</f>
        <v>0</v>
      </c>
      <c r="BA55" s="12">
        <f>IFERROR(BA54/BA50,"na")</f>
        <v>0</v>
      </c>
      <c r="BB55" s="12">
        <f>IFERROR(BB54/BB50,"na")</f>
        <v>0</v>
      </c>
      <c r="BC55" s="12">
        <f t="shared" ref="BC55" si="261">IFERROR(BC54/BC50,"na")</f>
        <v>0</v>
      </c>
      <c r="BD55" s="12">
        <f>IFERROR(BD54/BD50,"na")</f>
        <v>0</v>
      </c>
      <c r="BE55" s="12">
        <f t="shared" ref="BE55" si="262">IFERROR(BE54/BE50,"na")</f>
        <v>0</v>
      </c>
      <c r="BF55" s="12">
        <f>IFERROR(BF54/BF50,"na")</f>
        <v>0</v>
      </c>
      <c r="BG55" s="12">
        <f>IFERROR(BG54/BG50,"na")</f>
        <v>0</v>
      </c>
      <c r="BH55" s="63">
        <f t="shared" ref="BH55" si="263">IFERROR(BH54/BH50,"na")</f>
        <v>0</v>
      </c>
      <c r="BI55" s="12">
        <f>IFERROR(BI54/BI50,"na")</f>
        <v>0</v>
      </c>
      <c r="BJ55" s="12">
        <f>IFERROR(BJ54/BJ50,"na")</f>
        <v>0</v>
      </c>
      <c r="BK55" s="12">
        <f t="shared" ref="BK55" si="264">IFERROR(BK54/BK50,"na")</f>
        <v>0</v>
      </c>
      <c r="BL55" s="12">
        <f>IFERROR(BL54/BL50,"na")</f>
        <v>0</v>
      </c>
      <c r="BM55" s="12">
        <f t="shared" ref="BM55" si="265">IFERROR(BM54/BM50,"na")</f>
        <v>0</v>
      </c>
      <c r="BN55" s="12">
        <f>IFERROR(BN54/BN50,"na")</f>
        <v>0</v>
      </c>
      <c r="BO55" s="12">
        <f>IFERROR(BO54/BO50,"na")</f>
        <v>0</v>
      </c>
      <c r="BP55" s="63">
        <f t="shared" ref="BP55" si="266">IFERROR(BP54/BP50,"na")</f>
        <v>0</v>
      </c>
      <c r="BQ55" s="12">
        <f>IFERROR(BQ54/BQ50,"na")</f>
        <v>0</v>
      </c>
      <c r="BR55" s="12">
        <f>IFERROR(BR54/BR50,"na")</f>
        <v>0</v>
      </c>
      <c r="BS55" s="12">
        <f t="shared" ref="BS55" si="267">IFERROR(BS54/BS50,"na")</f>
        <v>0</v>
      </c>
      <c r="BT55" s="12">
        <f>IFERROR(BT54/BT50,"na")</f>
        <v>0</v>
      </c>
      <c r="BU55" s="12">
        <f t="shared" ref="BU55" si="268">IFERROR(BU54/BU50,"na")</f>
        <v>0</v>
      </c>
      <c r="BV55" s="12">
        <f>IFERROR(BV54/BV50,"na")</f>
        <v>0</v>
      </c>
      <c r="BW55" s="12">
        <f>IFERROR(BW54/BW50,"na")</f>
        <v>0</v>
      </c>
      <c r="BX55" s="63">
        <f t="shared" ref="BX55" si="269">IFERROR(BX54/BX50,"na")</f>
        <v>0</v>
      </c>
      <c r="BY55" s="12">
        <f>IFERROR(BY54/BY50,"na")</f>
        <v>0</v>
      </c>
      <c r="BZ55" s="12">
        <f>IFERROR(BZ54/BZ50,"na")</f>
        <v>0</v>
      </c>
      <c r="CA55" s="12">
        <f t="shared" ref="CA55" si="270">IFERROR(CA54/CA50,"na")</f>
        <v>0</v>
      </c>
      <c r="CB55" s="12">
        <f>IFERROR(CB54/CB50,"na")</f>
        <v>0</v>
      </c>
      <c r="CC55" s="12">
        <f t="shared" ref="CC55" si="271">IFERROR(CC54/CC50,"na")</f>
        <v>0</v>
      </c>
      <c r="CD55" s="12">
        <f>IFERROR(CD54/CD50,"na")</f>
        <v>0</v>
      </c>
      <c r="CE55" s="12">
        <f>IFERROR(CE54/CE50,"na")</f>
        <v>0</v>
      </c>
      <c r="CF55" s="63">
        <f t="shared" ref="CF55" si="272">IFERROR(CF54/CF50,"na")</f>
        <v>0</v>
      </c>
      <c r="CG55" s="12">
        <f>IFERROR(CG54/CG50,"na")</f>
        <v>0</v>
      </c>
      <c r="CH55" s="12">
        <f>IFERROR(CH54/CH50,"na")</f>
        <v>0</v>
      </c>
      <c r="CI55" s="12">
        <f t="shared" ref="CI55" si="273">IFERROR(CI54/CI50,"na")</f>
        <v>0</v>
      </c>
      <c r="CJ55" s="12">
        <f>IFERROR(CJ54/CJ50,"na")</f>
        <v>0</v>
      </c>
      <c r="CK55" s="12">
        <f t="shared" ref="CK55" si="274">IFERROR(CK54/CK50,"na")</f>
        <v>0</v>
      </c>
      <c r="CL55" s="12">
        <f>IFERROR(CL54/CL50,"na")</f>
        <v>0</v>
      </c>
      <c r="CM55" s="12">
        <f>IFERROR(CM54/CM50,"na")</f>
        <v>0</v>
      </c>
      <c r="CN55" s="63">
        <f t="shared" ref="CN55" si="275">IFERROR(CN54/CN50,"na")</f>
        <v>0</v>
      </c>
      <c r="CO55" s="12">
        <f>IFERROR(CO54/CO50,"na")</f>
        <v>0</v>
      </c>
      <c r="CP55" s="12">
        <f>IFERROR(CP54/CP50,"na")</f>
        <v>0</v>
      </c>
      <c r="CQ55" s="12">
        <f t="shared" ref="CQ55" si="276">IFERROR(CQ54/CQ50,"na")</f>
        <v>0</v>
      </c>
      <c r="CR55" s="12">
        <f>IFERROR(CR54/CR50,"na")</f>
        <v>0</v>
      </c>
      <c r="CS55" s="12">
        <f t="shared" ref="CS55" si="277">IFERROR(CS54/CS50,"na")</f>
        <v>0</v>
      </c>
      <c r="CT55" s="12">
        <f>IFERROR(CT54/CT50,"na")</f>
        <v>0</v>
      </c>
      <c r="CU55" s="12">
        <f>IFERROR(CU54/CU50,"na")</f>
        <v>0</v>
      </c>
      <c r="CV55" s="63">
        <f t="shared" ref="CV55" si="278">IFERROR(CV54/CV50,"na")</f>
        <v>0</v>
      </c>
      <c r="CW55" s="12">
        <f>IFERROR(CW54/CW50,"na")</f>
        <v>0</v>
      </c>
      <c r="CX55" s="12">
        <f>IFERROR(CX54/CX50,"na")</f>
        <v>0</v>
      </c>
      <c r="CY55" s="12">
        <f t="shared" ref="CY55" si="279">IFERROR(CY54/CY50,"na")</f>
        <v>0</v>
      </c>
      <c r="CZ55" s="12">
        <f>IFERROR(CZ54/CZ50,"na")</f>
        <v>0</v>
      </c>
      <c r="DA55" s="12">
        <f t="shared" ref="DA55" si="280">IFERROR(DA54/DA50,"na")</f>
        <v>0</v>
      </c>
      <c r="DB55" s="12">
        <f>IFERROR(DB54/DB50,"na")</f>
        <v>0</v>
      </c>
      <c r="DC55" s="12">
        <f>IFERROR(DC54/DC50,"na")</f>
        <v>0</v>
      </c>
      <c r="DD55" s="63">
        <f t="shared" ref="DD55" si="281">IFERROR(DD54/DD50,"na")</f>
        <v>0</v>
      </c>
      <c r="DE55" s="12">
        <f>IFERROR(DE54/DE50,"na")</f>
        <v>0</v>
      </c>
      <c r="DF55" s="12">
        <f>IFERROR(DF54/DF50,"na")</f>
        <v>0</v>
      </c>
      <c r="DG55" s="12">
        <f t="shared" ref="DG55" si="282">IFERROR(DG54/DG50,"na")</f>
        <v>0</v>
      </c>
      <c r="DH55" s="12">
        <f>IFERROR(DH54/DH50,"na")</f>
        <v>0</v>
      </c>
      <c r="DI55" s="12">
        <f t="shared" ref="DI55" si="283">IFERROR(DI54/DI50,"na")</f>
        <v>0</v>
      </c>
      <c r="DJ55" s="12">
        <f>IFERROR(DJ54/DJ50,"na")</f>
        <v>0</v>
      </c>
      <c r="DK55" s="12">
        <f>IFERROR(DK54/DK50,"na")</f>
        <v>0</v>
      </c>
      <c r="DL55" s="63">
        <f t="shared" ref="DL55" si="284">IFERROR(DL54/DL50,"na")</f>
        <v>0</v>
      </c>
      <c r="DM55" s="12">
        <f>IFERROR(DM54/DM50,"na")</f>
        <v>0</v>
      </c>
      <c r="DN55" s="12">
        <f>IFERROR(DN54/DN50,"na")</f>
        <v>0</v>
      </c>
      <c r="DO55" s="12">
        <f t="shared" ref="DO55" si="285">IFERROR(DO54/DO50,"na")</f>
        <v>0</v>
      </c>
      <c r="DP55" s="12">
        <f>IFERROR(DP54/DP50,"na")</f>
        <v>0</v>
      </c>
      <c r="DQ55" s="12">
        <f t="shared" ref="DQ55" si="286">IFERROR(DQ54/DQ50,"na")</f>
        <v>0</v>
      </c>
      <c r="DR55" s="12">
        <f>IFERROR(DR54/DR50,"na")</f>
        <v>0</v>
      </c>
      <c r="DS55" s="12">
        <f>IFERROR(DS54/DS50,"na")</f>
        <v>0</v>
      </c>
      <c r="DT55" s="63">
        <f t="shared" ref="DT55" si="287">IFERROR(DT54/DT50,"na")</f>
        <v>0</v>
      </c>
    </row>
    <row r="56" spans="2:124" s="15" customFormat="1" x14ac:dyDescent="0.25">
      <c r="B56" s="80" t="s">
        <v>50</v>
      </c>
      <c r="C56" s="15" t="s">
        <v>57</v>
      </c>
      <c r="E56" s="66"/>
      <c r="H56" s="19">
        <v>-232.1</v>
      </c>
      <c r="I56" s="19"/>
      <c r="J56" s="19">
        <v>268</v>
      </c>
      <c r="K56" s="19">
        <f>H56+J56</f>
        <v>35.900000000000006</v>
      </c>
      <c r="L56" s="19">
        <v>-1788</v>
      </c>
      <c r="M56" s="171">
        <v>583.6</v>
      </c>
      <c r="N56" s="19">
        <v>-253.9</v>
      </c>
      <c r="O56" s="19">
        <f>M56+N56</f>
        <v>329.70000000000005</v>
      </c>
      <c r="P56" s="19">
        <v>572.20000000000005</v>
      </c>
      <c r="Q56" s="19">
        <f>M56+N56+P56</f>
        <v>901.90000000000009</v>
      </c>
      <c r="R56" s="19">
        <v>-511.2</v>
      </c>
      <c r="S56" s="19">
        <f>P56+R56</f>
        <v>61.000000000000057</v>
      </c>
      <c r="T56" s="172">
        <f>M56+N56+P56+R56</f>
        <v>390.7000000000001</v>
      </c>
      <c r="U56" s="171">
        <v>573.1</v>
      </c>
      <c r="V56" s="19">
        <v>232.9</v>
      </c>
      <c r="W56" s="19">
        <f>U56+V56</f>
        <v>806</v>
      </c>
      <c r="X56" s="19">
        <v>653.20000000000005</v>
      </c>
      <c r="Y56" s="19">
        <f>U56+V56+X56</f>
        <v>1459.2</v>
      </c>
      <c r="Z56" s="19">
        <v>-53.3</v>
      </c>
      <c r="AA56" s="19">
        <f>X56+Z56</f>
        <v>599.90000000000009</v>
      </c>
      <c r="AB56" s="172">
        <f>U56+V56+X56+Z56</f>
        <v>1405.9</v>
      </c>
      <c r="AC56" s="171">
        <v>500.4</v>
      </c>
      <c r="AD56" s="19">
        <v>8.1999999999999993</v>
      </c>
      <c r="AE56" s="19">
        <f>AC56+AD56</f>
        <v>508.59999999999997</v>
      </c>
      <c r="AF56" s="19">
        <v>201.6</v>
      </c>
      <c r="AG56" s="19">
        <f>AC56+AD56+AF56</f>
        <v>710.19999999999993</v>
      </c>
      <c r="AH56" s="19">
        <v>-566.6</v>
      </c>
      <c r="AI56" s="19">
        <f>AF56+AH56</f>
        <v>-365</v>
      </c>
      <c r="AJ56" s="172">
        <f>AC56+AD56+AF56+AH56</f>
        <v>143.59999999999991</v>
      </c>
      <c r="AK56" s="171">
        <v>-82.4</v>
      </c>
      <c r="AL56" s="19">
        <v>243.6</v>
      </c>
      <c r="AM56" s="19">
        <f>AK56+AL56</f>
        <v>161.19999999999999</v>
      </c>
      <c r="AN56" s="19">
        <v>27.1</v>
      </c>
      <c r="AO56" s="19">
        <f>AK56+AL56+AN56</f>
        <v>188.29999999999998</v>
      </c>
      <c r="AP56" s="19">
        <v>-0.3</v>
      </c>
      <c r="AQ56" s="19">
        <f>AN56+AP56</f>
        <v>26.8</v>
      </c>
      <c r="AR56" s="172">
        <f>AK56+AL56+AN56+AP56</f>
        <v>187.99999999999997</v>
      </c>
      <c r="AS56" s="171">
        <v>136.19999999999999</v>
      </c>
      <c r="AT56" s="19">
        <v>92.6</v>
      </c>
      <c r="AU56" s="19">
        <f>AS56+AT56</f>
        <v>228.79999999999998</v>
      </c>
      <c r="AV56" s="19">
        <v>132</v>
      </c>
      <c r="AW56" s="19">
        <f>AS56+AT56+AV56</f>
        <v>360.79999999999995</v>
      </c>
      <c r="AX56" s="15">
        <f>IFERROR(-AX48*AX57,"na")</f>
        <v>-11085.009306</v>
      </c>
      <c r="AY56" s="15">
        <f>AV56+AX56</f>
        <v>-10953.009306</v>
      </c>
      <c r="AZ56" s="58">
        <f>AS56+AT56+AV56+AX56</f>
        <v>-10724.209306000001</v>
      </c>
      <c r="BA56" s="15">
        <f>IFERROR(-BA48*BA57,"na")</f>
        <v>-9260.1643050000039</v>
      </c>
      <c r="BB56" s="15">
        <f>IFERROR(-BB48*BB57,"na")</f>
        <v>-9723.1725202500056</v>
      </c>
      <c r="BC56" s="15">
        <f>BA56+BB56</f>
        <v>-18983.336825250008</v>
      </c>
      <c r="BD56" s="15">
        <f>IFERROR(-BD48*BD57,"na")</f>
        <v>-10209.331146262501</v>
      </c>
      <c r="BE56" s="15">
        <f>BA56+BB56+BD56</f>
        <v>-29192.667971512506</v>
      </c>
      <c r="BF56" s="15">
        <f>IFERROR(-BF48*BF57,"na")</f>
        <v>-10719.797703575627</v>
      </c>
      <c r="BG56" s="15">
        <f>BD56+BF56</f>
        <v>-20929.128849838125</v>
      </c>
      <c r="BH56" s="58">
        <f>BA56+BB56+BD56+BF56</f>
        <v>-39912.465675088133</v>
      </c>
      <c r="BI56" s="15">
        <f>IFERROR(-BI48*BI57,"na")</f>
        <v>-11255.787588754411</v>
      </c>
      <c r="BJ56" s="15">
        <f>IFERROR(-BJ48*BJ57,"na")</f>
        <v>-11818.576968192134</v>
      </c>
      <c r="BK56" s="15">
        <f>BI56+BJ56</f>
        <v>-23074.364556946544</v>
      </c>
      <c r="BL56" s="15">
        <f>IFERROR(-BL48*BL57,"na")</f>
        <v>-12409.505816601733</v>
      </c>
      <c r="BM56" s="15">
        <f>BI56+BJ56+BL56</f>
        <v>-35483.870373548278</v>
      </c>
      <c r="BN56" s="15">
        <f>IFERROR(-BN48*BN57,"na")</f>
        <v>-13029.981107431822</v>
      </c>
      <c r="BO56" s="15">
        <f>BL56+BN56</f>
        <v>-25439.486924033554</v>
      </c>
      <c r="BP56" s="58">
        <f>BI56+BJ56+BL56+BN56</f>
        <v>-48513.851480980098</v>
      </c>
      <c r="BQ56" s="15">
        <f>IFERROR(-BQ48*BQ57,"na")</f>
        <v>-13681.480162803413</v>
      </c>
      <c r="BR56" s="15">
        <f>IFERROR(-BR48*BR57,"na")</f>
        <v>-14365.554170943582</v>
      </c>
      <c r="BS56" s="15">
        <f>BQ56+BR56</f>
        <v>-28047.034333746997</v>
      </c>
      <c r="BT56" s="15">
        <f>IFERROR(-BT48*BT57,"na")</f>
        <v>-15083.831879490768</v>
      </c>
      <c r="BU56" s="15">
        <f>BQ56+BR56+BT56</f>
        <v>-43130.866213237765</v>
      </c>
      <c r="BV56" s="15">
        <f>IFERROR(-BV48*BV57,"na")</f>
        <v>-15838.023473465304</v>
      </c>
      <c r="BW56" s="15">
        <f>BT56+BV56</f>
        <v>-30921.855352956074</v>
      </c>
      <c r="BX56" s="58">
        <f>BQ56+BR56+BT56+BV56</f>
        <v>-58968.889686703071</v>
      </c>
      <c r="BY56" s="15">
        <f>IFERROR(-BY48*BY57,"na")</f>
        <v>-16629.92464713857</v>
      </c>
      <c r="BZ56" s="15">
        <f>IFERROR(-BZ48*BZ57,"na")</f>
        <v>-17461.42087949549</v>
      </c>
      <c r="CA56" s="15">
        <f>BY56+BZ56</f>
        <v>-34091.345526634061</v>
      </c>
      <c r="CB56" s="15">
        <f>IFERROR(-CB48*CB57,"na")</f>
        <v>-18334.491923470265</v>
      </c>
      <c r="CC56" s="15">
        <f>BY56+BZ56+CB56</f>
        <v>-52425.837450104329</v>
      </c>
      <c r="CD56" s="15">
        <f>IFERROR(-CD48*CD57,"na")</f>
        <v>-19251.2165196438</v>
      </c>
      <c r="CE56" s="15">
        <f>CB56+CD56</f>
        <v>-37585.708443114068</v>
      </c>
      <c r="CF56" s="58">
        <f>BY56+BZ56+CB56+CD56</f>
        <v>-71677.053969748129</v>
      </c>
      <c r="CG56" s="15">
        <f>IFERROR(-CG48*CG57,"na")</f>
        <v>-20213.777345625982</v>
      </c>
      <c r="CH56" s="15">
        <f>IFERROR(-CH48*CH57,"na")</f>
        <v>-21224.466212907279</v>
      </c>
      <c r="CI56" s="15">
        <f>CG56+CH56</f>
        <v>-41438.243558533257</v>
      </c>
      <c r="CJ56" s="15">
        <f>IFERROR(-CJ48*CJ57,"na")</f>
        <v>-22285.689523552646</v>
      </c>
      <c r="CK56" s="15">
        <f>CG56+CH56+CJ56</f>
        <v>-63723.933082085903</v>
      </c>
      <c r="CL56" s="15">
        <f>IFERROR(-CL48*CL57,"na")</f>
        <v>-23399.97399973029</v>
      </c>
      <c r="CM56" s="15">
        <f>CJ56+CL56</f>
        <v>-45685.663523282936</v>
      </c>
      <c r="CN56" s="58">
        <f>CG56+CH56+CJ56+CL56</f>
        <v>-87123.9070818162</v>
      </c>
      <c r="CO56" s="15">
        <f>IFERROR(-CO48*CO57,"na")</f>
        <v>-24569.972699716796</v>
      </c>
      <c r="CP56" s="15">
        <f>IFERROR(-CP48*CP57,"na")</f>
        <v>-25798.471334702641</v>
      </c>
      <c r="CQ56" s="15">
        <f>CO56+CP56</f>
        <v>-50368.444034419437</v>
      </c>
      <c r="CR56" s="15">
        <f>IFERROR(-CR48*CR57,"na")</f>
        <v>-27088.394901437769</v>
      </c>
      <c r="CS56" s="15">
        <f>CO56+CP56+CR56</f>
        <v>-77456.838935857202</v>
      </c>
      <c r="CT56" s="15">
        <f>IFERROR(-CT48*CT57,"na")</f>
        <v>-28442.814646509658</v>
      </c>
      <c r="CU56" s="15">
        <f>CR56+CT56</f>
        <v>-55531.209547947423</v>
      </c>
      <c r="CV56" s="58">
        <f>CO56+CP56+CR56+CT56</f>
        <v>-105899.65358236685</v>
      </c>
      <c r="CW56" s="15">
        <f>IFERROR(-CW48*CW57,"na")</f>
        <v>-29864.955378835137</v>
      </c>
      <c r="CX56" s="15">
        <f>IFERROR(-CX48*CX57,"na")</f>
        <v>-31358.203147776898</v>
      </c>
      <c r="CY56" s="15">
        <f>CW56+CX56</f>
        <v>-61223.158526612038</v>
      </c>
      <c r="CZ56" s="15">
        <f>IFERROR(-CZ48*CZ57,"na")</f>
        <v>-32926.113305165745</v>
      </c>
      <c r="DA56" s="15">
        <f>CW56+CX56+CZ56</f>
        <v>-94149.271831777791</v>
      </c>
      <c r="DB56" s="15">
        <f>IFERROR(-DB48*DB57,"na")</f>
        <v>-34572.418970424042</v>
      </c>
      <c r="DC56" s="15">
        <f>CZ56+DB56</f>
        <v>-67498.532275589794</v>
      </c>
      <c r="DD56" s="58">
        <f>CW56+CX56+CZ56+DB56</f>
        <v>-128721.69080220183</v>
      </c>
      <c r="DE56" s="15">
        <f>IFERROR(-DE48*DE57,"na")</f>
        <v>-36301.039918945236</v>
      </c>
      <c r="DF56" s="15">
        <f>IFERROR(-DF48*DF57,"na")</f>
        <v>-38116.09191489248</v>
      </c>
      <c r="DG56" s="15">
        <f>DE56+DF56</f>
        <v>-74417.131833837717</v>
      </c>
      <c r="DH56" s="15">
        <f>IFERROR(-DH48*DH57,"na")</f>
        <v>-40021.89651063714</v>
      </c>
      <c r="DI56" s="15">
        <f>DE56+DF56+DH56</f>
        <v>-114439.02834447485</v>
      </c>
      <c r="DJ56" s="15">
        <f>IFERROR(-DJ48*DJ57,"na")</f>
        <v>-42022.991336168991</v>
      </c>
      <c r="DK56" s="15">
        <f>DH56+DJ56</f>
        <v>-82044.88784680613</v>
      </c>
      <c r="DL56" s="58">
        <f>DE56+DF56+DH56+DJ56</f>
        <v>-156462.01968064383</v>
      </c>
      <c r="DM56" s="15">
        <f>IFERROR(-DM48*DM57,"na")</f>
        <v>-44124.140902977459</v>
      </c>
      <c r="DN56" s="15">
        <f>IFERROR(-DN48*DN57,"na")</f>
        <v>-46330.347948126328</v>
      </c>
      <c r="DO56" s="15">
        <f>DM56+DN56</f>
        <v>-90454.488851103786</v>
      </c>
      <c r="DP56" s="15">
        <f>IFERROR(-DP48*DP57,"na")</f>
        <v>-48646.865345532635</v>
      </c>
      <c r="DQ56" s="15">
        <f>DM56+DN56+DP56</f>
        <v>-139101.35419663641</v>
      </c>
      <c r="DR56" s="15">
        <f>IFERROR(-DR48*DR57,"na")</f>
        <v>-51079.208612809278</v>
      </c>
      <c r="DS56" s="15">
        <f>DP56+DR56</f>
        <v>-99726.073958341905</v>
      </c>
      <c r="DT56" s="58">
        <f>DM56+DN56+DP56+DR56</f>
        <v>-190180.56280944569</v>
      </c>
    </row>
    <row r="57" spans="2:124" s="12" customFormat="1" ht="14.4" x14ac:dyDescent="0.3">
      <c r="B57" s="100" t="s">
        <v>51</v>
      </c>
      <c r="C57" s="12" t="s">
        <v>58</v>
      </c>
      <c r="E57" s="67"/>
      <c r="H57" s="12">
        <f t="shared" ref="H57:AW57" si="288">IFERROR(H56/H52,"na")</f>
        <v>-0.27542423163640678</v>
      </c>
      <c r="J57" s="12">
        <f t="shared" si="288"/>
        <v>-0.22350095905262282</v>
      </c>
      <c r="K57" s="12">
        <f t="shared" si="288"/>
        <v>-0.10072951739618412</v>
      </c>
      <c r="L57" s="67">
        <f>IFERROR(L56/L52,"na")</f>
        <v>-0.6342674707343029</v>
      </c>
      <c r="M57" s="67" t="str">
        <f>IFERROR(M56/M52,"na")</f>
        <v>na</v>
      </c>
      <c r="N57" s="12">
        <f t="shared" si="288"/>
        <v>-0.2930855361883874</v>
      </c>
      <c r="O57" s="12">
        <f t="shared" si="288"/>
        <v>0.3805840932702298</v>
      </c>
      <c r="P57" s="12">
        <f t="shared" si="288"/>
        <v>2.0042031523642732</v>
      </c>
      <c r="Q57" s="12">
        <f t="shared" si="288"/>
        <v>0.78303524917520417</v>
      </c>
      <c r="R57" s="12">
        <f t="shared" si="288"/>
        <v>-0.39109478999311453</v>
      </c>
      <c r="S57" s="12">
        <f t="shared" si="288"/>
        <v>3.8302147431872449E-2</v>
      </c>
      <c r="T57" s="63">
        <f t="shared" si="288"/>
        <v>0.15889218756354473</v>
      </c>
      <c r="U57" s="67">
        <f t="shared" si="288"/>
        <v>11.193359375</v>
      </c>
      <c r="V57" s="12">
        <f t="shared" si="288"/>
        <v>5.2692307692307692</v>
      </c>
      <c r="W57" s="12">
        <f t="shared" si="288"/>
        <v>8.4486373165618449</v>
      </c>
      <c r="X57" s="12">
        <f t="shared" si="288"/>
        <v>1.5250992295120243</v>
      </c>
      <c r="Y57" s="12">
        <f t="shared" si="288"/>
        <v>2.7863280504105403</v>
      </c>
      <c r="Z57" s="12">
        <f t="shared" si="288"/>
        <v>-0.12642314990512332</v>
      </c>
      <c r="AA57" s="12">
        <f t="shared" si="288"/>
        <v>0.70584774679374052</v>
      </c>
      <c r="AB57" s="63">
        <f t="shared" si="288"/>
        <v>1.487252724002962</v>
      </c>
      <c r="AC57" s="67">
        <f t="shared" si="288"/>
        <v>1.1894461611599714</v>
      </c>
      <c r="AD57" s="12">
        <f t="shared" si="288"/>
        <v>-2.534775888717156E-2</v>
      </c>
      <c r="AE57" s="12">
        <f t="shared" si="288"/>
        <v>5.2325102880658436</v>
      </c>
      <c r="AF57" s="12">
        <f t="shared" si="288"/>
        <v>0.36821917808219179</v>
      </c>
      <c r="AG57" s="12">
        <f t="shared" si="288"/>
        <v>1.1015976423142546</v>
      </c>
      <c r="AH57" s="12">
        <f t="shared" si="288"/>
        <v>-0.50123849964614298</v>
      </c>
      <c r="AI57" s="12">
        <f t="shared" si="288"/>
        <v>-0.21753382203945407</v>
      </c>
      <c r="AJ57" s="63">
        <f t="shared" si="288"/>
        <v>8.089685088164042E-2</v>
      </c>
      <c r="AK57" s="67">
        <f t="shared" si="288"/>
        <v>-7.1789510367659876E-2</v>
      </c>
      <c r="AL57" s="12">
        <f t="shared" si="288"/>
        <v>0.25343320848938827</v>
      </c>
      <c r="AM57" s="12">
        <f t="shared" si="288"/>
        <v>7.643432906590801E-2</v>
      </c>
      <c r="AN57" s="12">
        <f t="shared" si="288"/>
        <v>1.8016221247174578E-2</v>
      </c>
      <c r="AO57" s="12">
        <f t="shared" si="288"/>
        <v>5.2114469168604002E-2</v>
      </c>
      <c r="AP57" s="12">
        <f t="shared" si="288"/>
        <v>-5.2493438320209973E-4</v>
      </c>
      <c r="AQ57" s="12">
        <f t="shared" si="288"/>
        <v>1.2911307028954089E-2</v>
      </c>
      <c r="AR57" s="63">
        <f t="shared" si="288"/>
        <v>4.492556216694147E-2</v>
      </c>
      <c r="AS57" s="67">
        <f t="shared" si="288"/>
        <v>0.20886367121607113</v>
      </c>
      <c r="AT57" s="12">
        <f t="shared" si="288"/>
        <v>0.12166600972276967</v>
      </c>
      <c r="AU57" s="12">
        <f t="shared" si="288"/>
        <v>0.16190206623266346</v>
      </c>
      <c r="AV57" s="12">
        <f t="shared" si="288"/>
        <v>0.14705882352941177</v>
      </c>
      <c r="AW57" s="12">
        <f t="shared" si="288"/>
        <v>0.15613640297732384</v>
      </c>
      <c r="AX57" s="96">
        <v>0.2</v>
      </c>
      <c r="AY57" s="13"/>
      <c r="AZ57" s="63">
        <f t="shared" ref="AZ57" si="289">IFERROR(AZ56/AZ52,"na")</f>
        <v>-3.7431135806807037</v>
      </c>
      <c r="BA57" s="96">
        <v>0.2</v>
      </c>
      <c r="BB57" s="96">
        <v>0.2</v>
      </c>
      <c r="BC57" s="12">
        <f>IFERROR(BC56/BC52,"na")</f>
        <v>-20</v>
      </c>
      <c r="BD57" s="96">
        <v>0.2</v>
      </c>
      <c r="BE57" s="12">
        <f t="shared" ref="BE57" si="290">IFERROR(BE56/BE52,"na")</f>
        <v>-19.999999999999996</v>
      </c>
      <c r="BF57" s="96">
        <v>0.2</v>
      </c>
      <c r="BG57" s="13"/>
      <c r="BH57" s="63">
        <f t="shared" ref="BH57" si="291">IFERROR(BH56/BH52,"na")</f>
        <v>-20</v>
      </c>
      <c r="BI57" s="96">
        <v>0.2</v>
      </c>
      <c r="BJ57" s="96">
        <v>0.2</v>
      </c>
      <c r="BK57" s="12">
        <f t="shared" ref="BK57" si="292">IFERROR(BK56/BK52,"na")</f>
        <v>-20</v>
      </c>
      <c r="BL57" s="96">
        <v>0.2</v>
      </c>
      <c r="BM57" s="12">
        <f t="shared" ref="BM57" si="293">IFERROR(BM56/BM52,"na")</f>
        <v>-20</v>
      </c>
      <c r="BN57" s="96">
        <v>0.2</v>
      </c>
      <c r="BO57" s="13"/>
      <c r="BP57" s="63">
        <f t="shared" ref="BP57" si="294">IFERROR(BP56/BP52,"na")</f>
        <v>-20</v>
      </c>
      <c r="BQ57" s="96">
        <v>0.2</v>
      </c>
      <c r="BR57" s="96">
        <v>0.2</v>
      </c>
      <c r="BS57" s="12">
        <f t="shared" ref="BS57" si="295">IFERROR(BS56/BS52,"na")</f>
        <v>-20</v>
      </c>
      <c r="BT57" s="96">
        <v>0.2</v>
      </c>
      <c r="BU57" s="12">
        <f t="shared" ref="BU57" si="296">IFERROR(BU56/BU52,"na")</f>
        <v>-20</v>
      </c>
      <c r="BV57" s="96">
        <v>0.2</v>
      </c>
      <c r="BW57" s="13"/>
      <c r="BX57" s="63">
        <f t="shared" ref="BX57" si="297">IFERROR(BX56/BX52,"na")</f>
        <v>-20</v>
      </c>
      <c r="BY57" s="96">
        <v>0.2</v>
      </c>
      <c r="BZ57" s="96">
        <v>0.2</v>
      </c>
      <c r="CA57" s="12">
        <f t="shared" ref="CA57" si="298">IFERROR(CA56/CA52,"na")</f>
        <v>-20</v>
      </c>
      <c r="CB57" s="96">
        <v>0.2</v>
      </c>
      <c r="CC57" s="12">
        <f t="shared" ref="CC57" si="299">IFERROR(CC56/CC52,"na")</f>
        <v>-20</v>
      </c>
      <c r="CD57" s="96">
        <v>0.2</v>
      </c>
      <c r="CE57" s="13"/>
      <c r="CF57" s="63">
        <f t="shared" ref="CF57" si="300">IFERROR(CF56/CF52,"na")</f>
        <v>-20</v>
      </c>
      <c r="CG57" s="96">
        <v>0.2</v>
      </c>
      <c r="CH57" s="96">
        <v>0.2</v>
      </c>
      <c r="CI57" s="12">
        <f t="shared" ref="CI57" si="301">IFERROR(CI56/CI52,"na")</f>
        <v>-20</v>
      </c>
      <c r="CJ57" s="96">
        <v>0.2</v>
      </c>
      <c r="CK57" s="12">
        <f t="shared" ref="CK57" si="302">IFERROR(CK56/CK52,"na")</f>
        <v>-20.000000000000004</v>
      </c>
      <c r="CL57" s="96">
        <v>0.2</v>
      </c>
      <c r="CM57" s="13"/>
      <c r="CN57" s="63">
        <f t="shared" ref="CN57" si="303">IFERROR(CN56/CN52,"na")</f>
        <v>-20.000000000000004</v>
      </c>
      <c r="CO57" s="96">
        <v>0.2</v>
      </c>
      <c r="CP57" s="96">
        <v>0.2</v>
      </c>
      <c r="CQ57" s="12">
        <f t="shared" ref="CQ57" si="304">IFERROR(CQ56/CQ52,"na")</f>
        <v>-20</v>
      </c>
      <c r="CR57" s="96">
        <v>0.2</v>
      </c>
      <c r="CS57" s="12">
        <f t="shared" ref="CS57" si="305">IFERROR(CS56/CS52,"na")</f>
        <v>-20</v>
      </c>
      <c r="CT57" s="96">
        <v>0.2</v>
      </c>
      <c r="CU57" s="13"/>
      <c r="CV57" s="63">
        <f t="shared" ref="CV57" si="306">IFERROR(CV56/CV52,"na")</f>
        <v>-19.999999999999996</v>
      </c>
      <c r="CW57" s="96">
        <v>0.2</v>
      </c>
      <c r="CX57" s="96">
        <v>0.2</v>
      </c>
      <c r="CY57" s="12">
        <f t="shared" ref="CY57" si="307">IFERROR(CY56/CY52,"na")</f>
        <v>-20</v>
      </c>
      <c r="CZ57" s="96">
        <v>0.2</v>
      </c>
      <c r="DA57" s="12">
        <f t="shared" ref="DA57" si="308">IFERROR(DA56/DA52,"na")</f>
        <v>-20</v>
      </c>
      <c r="DB57" s="96">
        <v>0.2</v>
      </c>
      <c r="DC57" s="13"/>
      <c r="DD57" s="63">
        <f t="shared" ref="DD57" si="309">IFERROR(DD56/DD52,"na")</f>
        <v>-20</v>
      </c>
      <c r="DE57" s="96">
        <v>0.2</v>
      </c>
      <c r="DF57" s="96">
        <v>0.2</v>
      </c>
      <c r="DG57" s="12">
        <f t="shared" ref="DG57" si="310">IFERROR(DG56/DG52,"na")</f>
        <v>-20</v>
      </c>
      <c r="DH57" s="96">
        <v>0.2</v>
      </c>
      <c r="DI57" s="12">
        <f t="shared" ref="DI57" si="311">IFERROR(DI56/DI52,"na")</f>
        <v>-19.999999999999996</v>
      </c>
      <c r="DJ57" s="96">
        <v>0.2</v>
      </c>
      <c r="DK57" s="13"/>
      <c r="DL57" s="63">
        <f t="shared" ref="DL57" si="312">IFERROR(DL56/DL52,"na")</f>
        <v>-19.999999999999996</v>
      </c>
      <c r="DM57" s="96">
        <v>0.2</v>
      </c>
      <c r="DN57" s="96">
        <v>0.2</v>
      </c>
      <c r="DO57" s="12">
        <f t="shared" ref="DO57" si="313">IFERROR(DO56/DO52,"na")</f>
        <v>-20</v>
      </c>
      <c r="DP57" s="96">
        <v>0.2</v>
      </c>
      <c r="DQ57" s="12">
        <f t="shared" ref="DQ57" si="314">IFERROR(DQ56/DQ52,"na")</f>
        <v>-20</v>
      </c>
      <c r="DR57" s="96">
        <v>0.2</v>
      </c>
      <c r="DS57" s="13"/>
      <c r="DT57" s="63">
        <f t="shared" ref="DT57" si="315">IFERROR(DT56/DT52,"na")</f>
        <v>-20</v>
      </c>
    </row>
    <row r="58" spans="2:124" x14ac:dyDescent="0.25">
      <c r="B58" s="40" t="s">
        <v>204</v>
      </c>
      <c r="C58" s="40" t="s">
        <v>57</v>
      </c>
      <c r="D58" s="40"/>
      <c r="E58" s="65"/>
      <c r="F58" s="16"/>
      <c r="G58" s="16"/>
      <c r="H58" s="16">
        <f t="shared" ref="H58:AZ58" si="316">H48-H50</f>
        <v>1276.3999999999915</v>
      </c>
      <c r="I58" s="16"/>
      <c r="J58" s="16">
        <f t="shared" si="316"/>
        <v>3148.5999999999935</v>
      </c>
      <c r="K58" s="16">
        <f t="shared" si="316"/>
        <v>4424.9999999999709</v>
      </c>
      <c r="L58" s="65">
        <f t="shared" ref="L58:M58" si="317">L48-L50</f>
        <v>7286.7000000000135</v>
      </c>
      <c r="M58" s="65">
        <f t="shared" si="317"/>
        <v>1757.0000000000005</v>
      </c>
      <c r="N58" s="16">
        <f t="shared" si="316"/>
        <v>1823.2000000000062</v>
      </c>
      <c r="O58" s="16">
        <f t="shared" si="316"/>
        <v>3580.2000000000353</v>
      </c>
      <c r="P58" s="16">
        <f t="shared" si="316"/>
        <v>2114.1000000000095</v>
      </c>
      <c r="Q58" s="16">
        <f t="shared" si="316"/>
        <v>5694.3000000001184</v>
      </c>
      <c r="R58" s="16">
        <f t="shared" si="316"/>
        <v>2337.5000000000109</v>
      </c>
      <c r="S58" s="16">
        <f t="shared" si="316"/>
        <v>4451.6000000000331</v>
      </c>
      <c r="T58" s="62">
        <f t="shared" si="316"/>
        <v>8031.8000000000629</v>
      </c>
      <c r="U58" s="65">
        <f t="shared" si="316"/>
        <v>1935.9000000000046</v>
      </c>
      <c r="V58" s="16">
        <f t="shared" si="316"/>
        <v>487.60000000000446</v>
      </c>
      <c r="W58" s="16">
        <f t="shared" si="316"/>
        <v>2423.5000000000241</v>
      </c>
      <c r="X58" s="16">
        <f t="shared" si="316"/>
        <v>2463.8999999999878</v>
      </c>
      <c r="Y58" s="16">
        <f t="shared" si="316"/>
        <v>4887.3999999999523</v>
      </c>
      <c r="Z58" s="16">
        <f t="shared" si="316"/>
        <v>936.09999999999718</v>
      </c>
      <c r="AA58" s="16">
        <f t="shared" si="316"/>
        <v>3400.0000000000264</v>
      </c>
      <c r="AB58" s="62">
        <f t="shared" si="316"/>
        <v>5823.5000000000291</v>
      </c>
      <c r="AC58" s="65">
        <f t="shared" si="316"/>
        <v>-1790.0000000000036</v>
      </c>
      <c r="AD58" s="16">
        <f t="shared" si="316"/>
        <v>-772.20000000000869</v>
      </c>
      <c r="AE58" s="16">
        <f t="shared" si="316"/>
        <v>-2562.2000000000426</v>
      </c>
      <c r="AF58" s="16">
        <f t="shared" si="316"/>
        <v>683.70000000001107</v>
      </c>
      <c r="AG58" s="16">
        <f t="shared" si="316"/>
        <v>-1878.4999999999973</v>
      </c>
      <c r="AH58" s="16">
        <f t="shared" si="316"/>
        <v>1566.9999999999818</v>
      </c>
      <c r="AI58" s="16">
        <f t="shared" si="316"/>
        <v>2250.6999999999948</v>
      </c>
      <c r="AJ58" s="62">
        <f t="shared" si="316"/>
        <v>-311.49999999993156</v>
      </c>
      <c r="AK58" s="65">
        <f t="shared" si="316"/>
        <v>3131.9999999999754</v>
      </c>
      <c r="AL58" s="16">
        <f t="shared" si="316"/>
        <v>3104.900000000006</v>
      </c>
      <c r="AM58" s="16">
        <f t="shared" si="316"/>
        <v>6236.8999999999842</v>
      </c>
      <c r="AN58" s="16">
        <f t="shared" si="316"/>
        <v>4108.8000000000175</v>
      </c>
      <c r="AO58" s="16">
        <f t="shared" si="316"/>
        <v>10345.700000000057</v>
      </c>
      <c r="AP58" s="16">
        <f t="shared" si="316"/>
        <v>1913.5999999999824</v>
      </c>
      <c r="AQ58" s="16">
        <f t="shared" si="316"/>
        <v>6022.4000000000588</v>
      </c>
      <c r="AR58" s="62">
        <f t="shared" si="316"/>
        <v>12259.300000000065</v>
      </c>
      <c r="AS58" s="65">
        <f t="shared" si="316"/>
        <v>2379.4999999999891</v>
      </c>
      <c r="AT58" s="16">
        <f t="shared" si="316"/>
        <v>2448.4999999999991</v>
      </c>
      <c r="AU58" s="16">
        <f t="shared" si="316"/>
        <v>4827.9999999999909</v>
      </c>
      <c r="AV58" s="16">
        <f t="shared" si="316"/>
        <v>3206.900000000016</v>
      </c>
      <c r="AW58" s="16">
        <f t="shared" si="316"/>
        <v>8021.300000000032</v>
      </c>
      <c r="AX58" s="16">
        <f t="shared" si="316"/>
        <v>65955.805370699993</v>
      </c>
      <c r="AY58" s="16">
        <f t="shared" si="316"/>
        <v>70469.805370699993</v>
      </c>
      <c r="AZ58" s="62">
        <f t="shared" si="316"/>
        <v>73977.105370700039</v>
      </c>
      <c r="BA58" s="16">
        <f>BA48-BA50</f>
        <v>55097.977614750023</v>
      </c>
      <c r="BB58" s="16">
        <f>BB48-BB50</f>
        <v>57852.87649548753</v>
      </c>
      <c r="BC58" s="16">
        <f t="shared" ref="BC58:BH58" si="318">BC48-BC50</f>
        <v>112950.85411023746</v>
      </c>
      <c r="BD58" s="16">
        <f t="shared" si="318"/>
        <v>60745.52032026188</v>
      </c>
      <c r="BE58" s="16">
        <f t="shared" si="318"/>
        <v>173696.37443049939</v>
      </c>
      <c r="BF58" s="16">
        <f t="shared" si="318"/>
        <v>63782.796336274972</v>
      </c>
      <c r="BG58" s="16">
        <f t="shared" si="318"/>
        <v>124528.31665653692</v>
      </c>
      <c r="BH58" s="62">
        <f t="shared" si="318"/>
        <v>237479.17076677448</v>
      </c>
      <c r="BI58" s="16">
        <f>BI48-BI50</f>
        <v>66971.93615308874</v>
      </c>
      <c r="BJ58" s="16">
        <f>BJ48-BJ50</f>
        <v>70320.532960743192</v>
      </c>
      <c r="BK58" s="16">
        <f t="shared" ref="BK58:BP58" si="319">BK48-BK50</f>
        <v>137292.46911383199</v>
      </c>
      <c r="BL58" s="16">
        <f t="shared" si="319"/>
        <v>73836.559608780313</v>
      </c>
      <c r="BM58" s="16">
        <f t="shared" si="319"/>
        <v>211129.02872261227</v>
      </c>
      <c r="BN58" s="16">
        <f t="shared" si="319"/>
        <v>77528.387589219346</v>
      </c>
      <c r="BO58" s="16">
        <f t="shared" si="319"/>
        <v>151364.94719799975</v>
      </c>
      <c r="BP58" s="62">
        <f t="shared" si="319"/>
        <v>288657.41631183168</v>
      </c>
      <c r="BQ58" s="16">
        <f>BQ48-BQ50</f>
        <v>81404.806968680306</v>
      </c>
      <c r="BR58" s="16">
        <f>BR48-BR50</f>
        <v>85475.047317114309</v>
      </c>
      <c r="BS58" s="16">
        <f t="shared" ref="BS58:BX58" si="320">BS48-BS50</f>
        <v>166879.8542857946</v>
      </c>
      <c r="BT58" s="16">
        <f t="shared" si="320"/>
        <v>89748.799682970071</v>
      </c>
      <c r="BU58" s="16">
        <f t="shared" si="320"/>
        <v>256628.65396876476</v>
      </c>
      <c r="BV58" s="16">
        <f t="shared" si="320"/>
        <v>94236.239667118556</v>
      </c>
      <c r="BW58" s="16">
        <f t="shared" si="320"/>
        <v>183985.03935008869</v>
      </c>
      <c r="BX58" s="62">
        <f t="shared" si="320"/>
        <v>350864.89363588317</v>
      </c>
      <c r="BY58" s="16">
        <f>BY48-BY50</f>
        <v>98948.051650474488</v>
      </c>
      <c r="BZ58" s="16">
        <f>BZ48-BZ50</f>
        <v>103895.45423299816</v>
      </c>
      <c r="CA58" s="16">
        <f t="shared" ref="CA58:CF58" si="321">CA48-CA50</f>
        <v>202843.50588347274</v>
      </c>
      <c r="CB58" s="16">
        <f t="shared" si="321"/>
        <v>109090.22694464808</v>
      </c>
      <c r="CC58" s="16">
        <f t="shared" si="321"/>
        <v>311933.73282812099</v>
      </c>
      <c r="CD58" s="16">
        <f t="shared" si="321"/>
        <v>114544.73829188061</v>
      </c>
      <c r="CE58" s="16">
        <f t="shared" si="321"/>
        <v>223634.96523652878</v>
      </c>
      <c r="CF58" s="62">
        <f t="shared" si="321"/>
        <v>426478.47112000152</v>
      </c>
      <c r="CG58" s="16">
        <f>CG48-CG50</f>
        <v>120271.97520647458</v>
      </c>
      <c r="CH58" s="16">
        <f>CH48-CH50</f>
        <v>126285.5739667983</v>
      </c>
      <c r="CI58" s="16">
        <f t="shared" ref="CI58:CN58" si="322">CI48-CI50</f>
        <v>246557.54917327294</v>
      </c>
      <c r="CJ58" s="16">
        <f t="shared" si="322"/>
        <v>132599.85266513823</v>
      </c>
      <c r="CK58" s="16">
        <f t="shared" si="322"/>
        <v>379157.40183841111</v>
      </c>
      <c r="CL58" s="16">
        <f t="shared" si="322"/>
        <v>139229.8452983952</v>
      </c>
      <c r="CM58" s="16">
        <f t="shared" si="322"/>
        <v>271829.6979635334</v>
      </c>
      <c r="CN58" s="62">
        <f t="shared" si="322"/>
        <v>518387.24713680643</v>
      </c>
      <c r="CO58" s="16">
        <f>CO48-CO50</f>
        <v>146191.33756331494</v>
      </c>
      <c r="CP58" s="16">
        <f>CP48-CP50</f>
        <v>153500.9044414807</v>
      </c>
      <c r="CQ58" s="16">
        <f t="shared" ref="CQ58:CV58" si="323">CQ48-CQ50</f>
        <v>299692.24200479558</v>
      </c>
      <c r="CR58" s="16">
        <f t="shared" si="323"/>
        <v>161175.94966355473</v>
      </c>
      <c r="CS58" s="16">
        <f t="shared" si="323"/>
        <v>460868.19166835002</v>
      </c>
      <c r="CT58" s="16">
        <f t="shared" si="323"/>
        <v>169234.74714673246</v>
      </c>
      <c r="CU58" s="16">
        <f t="shared" si="323"/>
        <v>330410.69681028713</v>
      </c>
      <c r="CV58" s="62">
        <f t="shared" si="323"/>
        <v>630102.93881508219</v>
      </c>
      <c r="CW58" s="16">
        <f>CW48-CW50</f>
        <v>177696.48450406906</v>
      </c>
      <c r="CX58" s="16">
        <f>CX48-CX50</f>
        <v>186581.30872927254</v>
      </c>
      <c r="CY58" s="16">
        <f t="shared" ref="CY58:DD58" si="324">CY48-CY50</f>
        <v>364277.79323334165</v>
      </c>
      <c r="CZ58" s="16">
        <f t="shared" si="324"/>
        <v>195910.3741657362</v>
      </c>
      <c r="DA58" s="16">
        <f t="shared" si="324"/>
        <v>560188.16739907768</v>
      </c>
      <c r="DB58" s="16">
        <f t="shared" si="324"/>
        <v>205705.89287402306</v>
      </c>
      <c r="DC58" s="16">
        <f t="shared" si="324"/>
        <v>401616.26703975926</v>
      </c>
      <c r="DD58" s="62">
        <f t="shared" si="324"/>
        <v>765894.06027310074</v>
      </c>
      <c r="DE58" s="16">
        <f>DE48-DE50</f>
        <v>215991.18751772415</v>
      </c>
      <c r="DF58" s="16">
        <f>DF48-DF50</f>
        <v>226790.74689361028</v>
      </c>
      <c r="DG58" s="16">
        <f t="shared" ref="DG58:DL58" si="325">DG48-DG50</f>
        <v>442781.93441133451</v>
      </c>
      <c r="DH58" s="16">
        <f t="shared" si="325"/>
        <v>238130.28423829097</v>
      </c>
      <c r="DI58" s="16">
        <f t="shared" si="325"/>
        <v>680912.21864962543</v>
      </c>
      <c r="DJ58" s="16">
        <f t="shared" si="325"/>
        <v>250036.79845020548</v>
      </c>
      <c r="DK58" s="16">
        <f t="shared" si="325"/>
        <v>488167.08268849686</v>
      </c>
      <c r="DL58" s="62">
        <f t="shared" si="325"/>
        <v>930949.01709983137</v>
      </c>
      <c r="DM58" s="16">
        <f>DM48-DM50</f>
        <v>262538.63837271585</v>
      </c>
      <c r="DN58" s="16">
        <f>DN48-DN50</f>
        <v>275665.57029135164</v>
      </c>
      <c r="DO58" s="16">
        <f t="shared" ref="DO58:DT58" si="326">DO48-DO50</f>
        <v>538204.20866406744</v>
      </c>
      <c r="DP58" s="16">
        <f t="shared" si="326"/>
        <v>289448.84880591917</v>
      </c>
      <c r="DQ58" s="16">
        <f t="shared" si="326"/>
        <v>827653.0574699865</v>
      </c>
      <c r="DR58" s="16">
        <f t="shared" si="326"/>
        <v>303921.29124621517</v>
      </c>
      <c r="DS58" s="16">
        <f t="shared" si="326"/>
        <v>593370.14005213417</v>
      </c>
      <c r="DT58" s="62">
        <f t="shared" si="326"/>
        <v>1131574.3487162022</v>
      </c>
    </row>
    <row r="59" spans="2:124" ht="14.4" x14ac:dyDescent="0.3">
      <c r="B59" s="41" t="s">
        <v>53</v>
      </c>
      <c r="C59" s="42" t="s">
        <v>58</v>
      </c>
      <c r="D59" s="42"/>
      <c r="E59" s="69"/>
      <c r="F59" s="13"/>
      <c r="G59" s="13"/>
      <c r="H59" s="13">
        <f>IFERROR(H58/H13,"na")</f>
        <v>1.2477650400948547E-2</v>
      </c>
      <c r="I59" s="13"/>
      <c r="J59" s="13">
        <f t="shared" ref="J59:AO59" si="327">IFERROR(J58/J13,"na")</f>
        <v>2.9502433393238912E-2</v>
      </c>
      <c r="K59" s="13">
        <f t="shared" si="327"/>
        <v>2.1170395128081949E-2</v>
      </c>
      <c r="L59" s="69">
        <f t="shared" si="327"/>
        <v>1.9645773760448151E-2</v>
      </c>
      <c r="M59" s="69">
        <f t="shared" si="327"/>
        <v>1.5532219410058553E-2</v>
      </c>
      <c r="N59" s="13">
        <f t="shared" si="327"/>
        <v>1.3442899749678388E-2</v>
      </c>
      <c r="O59" s="13">
        <f t="shared" si="327"/>
        <v>1.4393041554168824E-2</v>
      </c>
      <c r="P59" s="13">
        <f t="shared" si="327"/>
        <v>1.470303908709163E-2</v>
      </c>
      <c r="Q59" s="13">
        <f t="shared" si="327"/>
        <v>1.4506595389214626E-2</v>
      </c>
      <c r="R59" s="13">
        <f t="shared" si="327"/>
        <v>1.5624613562365174E-2</v>
      </c>
      <c r="S59" s="13">
        <f t="shared" si="327"/>
        <v>1.5172962432636772E-2</v>
      </c>
      <c r="T59" s="64">
        <f t="shared" si="327"/>
        <v>1.4815115409339663E-2</v>
      </c>
      <c r="U59" s="69">
        <f t="shared" si="327"/>
        <v>1.314112093578306E-2</v>
      </c>
      <c r="V59" s="13">
        <f t="shared" si="327"/>
        <v>3.4459290899030216E-3</v>
      </c>
      <c r="W59" s="13">
        <f t="shared" si="327"/>
        <v>8.3911410878534428E-3</v>
      </c>
      <c r="X59" s="13">
        <f t="shared" si="327"/>
        <v>1.5959917217524155E-2</v>
      </c>
      <c r="Y59" s="13">
        <f t="shared" si="327"/>
        <v>1.1027601721130676E-2</v>
      </c>
      <c r="Z59" s="13">
        <f t="shared" si="327"/>
        <v>6.7478144030263688E-3</v>
      </c>
      <c r="AA59" s="13">
        <f t="shared" si="327"/>
        <v>1.1599863394549995E-2</v>
      </c>
      <c r="AB59" s="64">
        <f t="shared" si="327"/>
        <v>1.0007330861759518E-2</v>
      </c>
      <c r="AC59" s="69">
        <f t="shared" si="327"/>
        <v>-1.3845830161942095E-2</v>
      </c>
      <c r="AD59" s="13">
        <f t="shared" si="327"/>
        <v>-6.2948606644575855E-3</v>
      </c>
      <c r="AE59" s="13">
        <f t="shared" si="327"/>
        <v>-1.0169385236808883E-2</v>
      </c>
      <c r="AF59" s="13">
        <f t="shared" si="327"/>
        <v>5.3295978597420954E-3</v>
      </c>
      <c r="AG59" s="13">
        <f t="shared" si="327"/>
        <v>-4.940354132789663E-3</v>
      </c>
      <c r="AH59" s="13">
        <f t="shared" si="327"/>
        <v>1.1837099751926886E-2</v>
      </c>
      <c r="AI59" s="13">
        <f t="shared" si="327"/>
        <v>8.6344873093330676E-3</v>
      </c>
      <c r="AJ59" s="64">
        <f t="shared" si="327"/>
        <v>-6.0766698210714624E-4</v>
      </c>
      <c r="AK59" s="69">
        <f t="shared" si="327"/>
        <v>2.2105249785087679E-2</v>
      </c>
      <c r="AL59" s="13">
        <f t="shared" si="327"/>
        <v>2.1471669277235535E-2</v>
      </c>
      <c r="AM59" s="13">
        <f t="shared" si="327"/>
        <v>2.1785229887285682E-2</v>
      </c>
      <c r="AN59" s="13">
        <f t="shared" si="327"/>
        <v>2.4371104155508246E-2</v>
      </c>
      <c r="AO59" s="13">
        <f t="shared" si="327"/>
        <v>2.2743630565547252E-2</v>
      </c>
      <c r="AP59" s="13">
        <f t="shared" ref="AP59:BU59" si="328">IFERROR(AP58/AP13,"na")</f>
        <v>1.0497219081723628E-2</v>
      </c>
      <c r="AQ59" s="13">
        <f t="shared" si="328"/>
        <v>1.7163262456218516E-2</v>
      </c>
      <c r="AR59" s="64">
        <f t="shared" si="328"/>
        <v>1.9239953338095046E-2</v>
      </c>
      <c r="AS59" s="69">
        <f t="shared" si="328"/>
        <v>1.3948934997786983E-2</v>
      </c>
      <c r="AT59" s="13">
        <f t="shared" si="328"/>
        <v>1.3908320396351623E-2</v>
      </c>
      <c r="AU59" s="13">
        <f t="shared" si="328"/>
        <v>1.3928307872148032E-2</v>
      </c>
      <c r="AV59" s="13">
        <f t="shared" si="328"/>
        <v>1.7238923229837524E-2</v>
      </c>
      <c r="AW59" s="13">
        <f t="shared" si="328"/>
        <v>1.5058980522056483E-2</v>
      </c>
      <c r="AX59" s="13">
        <f t="shared" si="328"/>
        <v>0.337666865745616</v>
      </c>
      <c r="AY59" s="13">
        <f t="shared" si="328"/>
        <v>0.18478806975007137</v>
      </c>
      <c r="AZ59" s="64">
        <f t="shared" si="328"/>
        <v>0.1016187266749506</v>
      </c>
      <c r="BA59" s="13">
        <f t="shared" si="328"/>
        <v>0.26864686574561614</v>
      </c>
      <c r="BB59" s="13">
        <f t="shared" si="328"/>
        <v>0.26864686574561614</v>
      </c>
      <c r="BC59" s="13">
        <f t="shared" si="328"/>
        <v>0.26864686574561591</v>
      </c>
      <c r="BD59" s="13">
        <f t="shared" si="328"/>
        <v>0.26864686574561603</v>
      </c>
      <c r="BE59" s="13">
        <f t="shared" si="328"/>
        <v>0.26864686574561603</v>
      </c>
      <c r="BF59" s="13">
        <f t="shared" si="328"/>
        <v>0.26864686574561603</v>
      </c>
      <c r="BG59" s="13">
        <f t="shared" si="328"/>
        <v>0.26864686574561614</v>
      </c>
      <c r="BH59" s="64">
        <f t="shared" si="328"/>
        <v>0.26864686574561614</v>
      </c>
      <c r="BI59" s="13">
        <f t="shared" si="328"/>
        <v>0.26864686574561608</v>
      </c>
      <c r="BJ59" s="13">
        <f t="shared" si="328"/>
        <v>0.26864686574561614</v>
      </c>
      <c r="BK59" s="13">
        <f t="shared" si="328"/>
        <v>0.26864686574561625</v>
      </c>
      <c r="BL59" s="13">
        <f t="shared" si="328"/>
        <v>0.26864686574561603</v>
      </c>
      <c r="BM59" s="13">
        <f t="shared" si="328"/>
        <v>0.26864686574561614</v>
      </c>
      <c r="BN59" s="13">
        <f t="shared" si="328"/>
        <v>0.26864686574561603</v>
      </c>
      <c r="BO59" s="13">
        <f t="shared" si="328"/>
        <v>0.26864686574561614</v>
      </c>
      <c r="BP59" s="64">
        <f t="shared" si="328"/>
        <v>0.26864686574561614</v>
      </c>
      <c r="BQ59" s="13">
        <f t="shared" si="328"/>
        <v>0.26864686574561597</v>
      </c>
      <c r="BR59" s="13">
        <f t="shared" si="328"/>
        <v>0.26864686574561597</v>
      </c>
      <c r="BS59" s="13">
        <f t="shared" si="328"/>
        <v>0.26864686574561597</v>
      </c>
      <c r="BT59" s="13">
        <f t="shared" si="328"/>
        <v>0.26864686574561608</v>
      </c>
      <c r="BU59" s="13">
        <f t="shared" si="328"/>
        <v>0.26864686574561608</v>
      </c>
      <c r="BV59" s="13">
        <f t="shared" ref="BV59:DA59" si="329">IFERROR(BV58/BV13,"na")</f>
        <v>0.26864686574561603</v>
      </c>
      <c r="BW59" s="13">
        <f t="shared" si="329"/>
        <v>0.26864686574561614</v>
      </c>
      <c r="BX59" s="64">
        <f t="shared" si="329"/>
        <v>0.26864686574561597</v>
      </c>
      <c r="BY59" s="13">
        <f t="shared" si="329"/>
        <v>0.26864686574561603</v>
      </c>
      <c r="BZ59" s="13">
        <f t="shared" si="329"/>
        <v>0.26864686574561586</v>
      </c>
      <c r="CA59" s="13">
        <f t="shared" si="329"/>
        <v>0.26864686574561608</v>
      </c>
      <c r="CB59" s="13">
        <f t="shared" si="329"/>
        <v>0.26864686574561586</v>
      </c>
      <c r="CC59" s="13">
        <f t="shared" si="329"/>
        <v>0.26864686574561614</v>
      </c>
      <c r="CD59" s="13">
        <f t="shared" si="329"/>
        <v>0.26864686574561619</v>
      </c>
      <c r="CE59" s="13">
        <f t="shared" si="329"/>
        <v>0.26864686574561614</v>
      </c>
      <c r="CF59" s="64">
        <f t="shared" si="329"/>
        <v>0.26864686574561608</v>
      </c>
      <c r="CG59" s="13">
        <f t="shared" si="329"/>
        <v>0.26864686574561603</v>
      </c>
      <c r="CH59" s="13">
        <f t="shared" si="329"/>
        <v>0.26864686574561597</v>
      </c>
      <c r="CI59" s="13">
        <f t="shared" si="329"/>
        <v>0.26864686574561608</v>
      </c>
      <c r="CJ59" s="13">
        <f t="shared" si="329"/>
        <v>0.26864686574561603</v>
      </c>
      <c r="CK59" s="13">
        <f t="shared" si="329"/>
        <v>0.26864686574561603</v>
      </c>
      <c r="CL59" s="13">
        <f t="shared" si="329"/>
        <v>0.26864686574561614</v>
      </c>
      <c r="CM59" s="13">
        <f t="shared" si="329"/>
        <v>0.26864686574561603</v>
      </c>
      <c r="CN59" s="64">
        <f t="shared" si="329"/>
        <v>0.26864686574561608</v>
      </c>
      <c r="CO59" s="13">
        <f t="shared" si="329"/>
        <v>0.26864686574561608</v>
      </c>
      <c r="CP59" s="13">
        <f t="shared" si="329"/>
        <v>0.26864686574561603</v>
      </c>
      <c r="CQ59" s="13">
        <f t="shared" si="329"/>
        <v>0.26864686574561603</v>
      </c>
      <c r="CR59" s="13">
        <f t="shared" si="329"/>
        <v>0.26864686574561603</v>
      </c>
      <c r="CS59" s="13">
        <f t="shared" si="329"/>
        <v>0.26864686574561586</v>
      </c>
      <c r="CT59" s="13">
        <f t="shared" si="329"/>
        <v>0.26864686574561608</v>
      </c>
      <c r="CU59" s="13">
        <f t="shared" si="329"/>
        <v>0.26864686574561603</v>
      </c>
      <c r="CV59" s="64">
        <f t="shared" si="329"/>
        <v>0.2686468657456158</v>
      </c>
      <c r="CW59" s="13">
        <f t="shared" si="329"/>
        <v>0.26864686574561603</v>
      </c>
      <c r="CX59" s="13">
        <f t="shared" si="329"/>
        <v>0.26864686574561603</v>
      </c>
      <c r="CY59" s="13">
        <f t="shared" si="329"/>
        <v>0.26864686574561603</v>
      </c>
      <c r="CZ59" s="13">
        <f t="shared" si="329"/>
        <v>0.26864686574561608</v>
      </c>
      <c r="DA59" s="13">
        <f t="shared" si="329"/>
        <v>0.26864686574561597</v>
      </c>
      <c r="DB59" s="13">
        <f t="shared" ref="DB59:DT59" si="330">IFERROR(DB58/DB13,"na")</f>
        <v>0.26864686574561614</v>
      </c>
      <c r="DC59" s="13">
        <f t="shared" si="330"/>
        <v>0.26864686574561608</v>
      </c>
      <c r="DD59" s="64">
        <f t="shared" si="330"/>
        <v>0.26864686574561597</v>
      </c>
      <c r="DE59" s="13">
        <f t="shared" si="330"/>
        <v>0.26864686574561603</v>
      </c>
      <c r="DF59" s="13">
        <f t="shared" si="330"/>
        <v>0.26864686574561591</v>
      </c>
      <c r="DG59" s="13">
        <f t="shared" si="330"/>
        <v>0.26864686574561597</v>
      </c>
      <c r="DH59" s="13">
        <f t="shared" si="330"/>
        <v>0.26864686574561608</v>
      </c>
      <c r="DI59" s="13">
        <f t="shared" si="330"/>
        <v>0.26864686574561597</v>
      </c>
      <c r="DJ59" s="13">
        <f t="shared" si="330"/>
        <v>0.26864686574561603</v>
      </c>
      <c r="DK59" s="13">
        <f t="shared" si="330"/>
        <v>0.26864686574561625</v>
      </c>
      <c r="DL59" s="64">
        <f t="shared" si="330"/>
        <v>0.26864686574561614</v>
      </c>
      <c r="DM59" s="13">
        <f t="shared" si="330"/>
        <v>0.26864686574561608</v>
      </c>
      <c r="DN59" s="13">
        <f t="shared" si="330"/>
        <v>0.26864686574561608</v>
      </c>
      <c r="DO59" s="13">
        <f t="shared" si="330"/>
        <v>0.26864686574561603</v>
      </c>
      <c r="DP59" s="13">
        <f t="shared" si="330"/>
        <v>0.26864686574561603</v>
      </c>
      <c r="DQ59" s="13">
        <f t="shared" si="330"/>
        <v>0.26864686574561603</v>
      </c>
      <c r="DR59" s="13">
        <f t="shared" si="330"/>
        <v>0.26864686574561608</v>
      </c>
      <c r="DS59" s="13">
        <f t="shared" si="330"/>
        <v>0.26864686574561597</v>
      </c>
      <c r="DT59" s="64">
        <f t="shared" si="330"/>
        <v>0.26864686574561614</v>
      </c>
    </row>
    <row r="60" spans="2:124" x14ac:dyDescent="0.25">
      <c r="B60" s="10" t="s">
        <v>205</v>
      </c>
      <c r="C60" s="10" t="s">
        <v>57</v>
      </c>
      <c r="E60" s="49"/>
      <c r="H60" s="10">
        <v>0</v>
      </c>
      <c r="J60" s="10">
        <v>0</v>
      </c>
      <c r="K60" s="10">
        <f>H60+J60</f>
        <v>0</v>
      </c>
      <c r="L60" s="15">
        <v>0</v>
      </c>
      <c r="M60" s="49">
        <v>0</v>
      </c>
      <c r="N60" s="10">
        <v>0</v>
      </c>
      <c r="O60" s="10">
        <f>M60+N60</f>
        <v>0</v>
      </c>
      <c r="P60" s="10">
        <v>0</v>
      </c>
      <c r="Q60" s="10">
        <f>M60+N60+P60</f>
        <v>0</v>
      </c>
      <c r="R60" s="10">
        <v>0</v>
      </c>
      <c r="S60" s="10">
        <f>P60+R60</f>
        <v>0</v>
      </c>
      <c r="T60" s="50">
        <f>M60+N60+P60+R60</f>
        <v>0</v>
      </c>
      <c r="U60" s="49">
        <v>0</v>
      </c>
      <c r="V60" s="10">
        <v>0</v>
      </c>
      <c r="W60" s="10">
        <f>U60+V60</f>
        <v>0</v>
      </c>
      <c r="X60" s="10">
        <v>0</v>
      </c>
      <c r="Y60" s="10">
        <f>U60+V60+X60</f>
        <v>0</v>
      </c>
      <c r="Z60" s="10">
        <v>0</v>
      </c>
      <c r="AA60" s="10">
        <f>X60+Z60</f>
        <v>0</v>
      </c>
      <c r="AB60" s="50">
        <f>U60+V60+X60+Z60</f>
        <v>0</v>
      </c>
      <c r="AC60" s="49">
        <v>0</v>
      </c>
      <c r="AD60" s="10">
        <v>0</v>
      </c>
      <c r="AE60" s="10">
        <f>AC60+AD60</f>
        <v>0</v>
      </c>
      <c r="AF60" s="10">
        <v>0</v>
      </c>
      <c r="AG60" s="10">
        <f>AC60+AD60+AF60</f>
        <v>0</v>
      </c>
      <c r="AH60" s="10">
        <v>0</v>
      </c>
      <c r="AI60" s="10">
        <f>AF60+AH60</f>
        <v>0</v>
      </c>
      <c r="AJ60" s="50">
        <f>AC60+AD60+AF60+AH60</f>
        <v>0</v>
      </c>
      <c r="AK60" s="49">
        <v>0</v>
      </c>
      <c r="AL60" s="10">
        <v>-0.1</v>
      </c>
      <c r="AM60" s="10">
        <f>AK60+AL60</f>
        <v>-0.1</v>
      </c>
      <c r="AN60" s="10">
        <v>3.6</v>
      </c>
      <c r="AO60" s="10">
        <f>AK60+AL60+AN60</f>
        <v>3.5</v>
      </c>
      <c r="AP60" s="10">
        <v>3.8</v>
      </c>
      <c r="AQ60" s="10">
        <f>AN60+AP60</f>
        <v>7.4</v>
      </c>
      <c r="AR60" s="50">
        <f>AK60+AL60+AN60+AP60</f>
        <v>7.3</v>
      </c>
      <c r="AS60" s="49">
        <v>15.2</v>
      </c>
      <c r="AT60" s="10">
        <v>1.3</v>
      </c>
      <c r="AU60" s="10">
        <f>AS60+AT60</f>
        <v>16.5</v>
      </c>
      <c r="AV60" s="10">
        <v>2.1</v>
      </c>
      <c r="AW60" s="10">
        <f>AS60+AT60+AV60</f>
        <v>18.600000000000001</v>
      </c>
      <c r="AX60" s="10">
        <v>0</v>
      </c>
      <c r="AY60" s="15">
        <f>AV60+AX60</f>
        <v>2.1</v>
      </c>
      <c r="AZ60" s="50">
        <f>AS60+AT60+AV60+AX60</f>
        <v>18.600000000000001</v>
      </c>
      <c r="BA60" s="10">
        <v>0</v>
      </c>
      <c r="BB60" s="10">
        <v>0</v>
      </c>
      <c r="BC60" s="10">
        <f>BA60+BB60</f>
        <v>0</v>
      </c>
      <c r="BD60" s="10">
        <v>0</v>
      </c>
      <c r="BE60" s="10">
        <f>BA60+BB60+BD60</f>
        <v>0</v>
      </c>
      <c r="BF60" s="10">
        <v>0</v>
      </c>
      <c r="BG60" s="15">
        <f>BD60+BF60</f>
        <v>0</v>
      </c>
      <c r="BH60" s="50">
        <f>BA60+BB60+BD60+BF60</f>
        <v>0</v>
      </c>
      <c r="BI60" s="10">
        <v>0</v>
      </c>
      <c r="BJ60" s="10">
        <v>0</v>
      </c>
      <c r="BK60" s="10">
        <f>BI60+BJ60</f>
        <v>0</v>
      </c>
      <c r="BL60" s="10">
        <v>0</v>
      </c>
      <c r="BM60" s="10">
        <f>BI60+BJ60+BL60</f>
        <v>0</v>
      </c>
      <c r="BN60" s="10">
        <v>0</v>
      </c>
      <c r="BO60" s="15">
        <f>BL60+BN60</f>
        <v>0</v>
      </c>
      <c r="BP60" s="50">
        <f>BI60+BJ60+BL60+BN60</f>
        <v>0</v>
      </c>
      <c r="BQ60" s="10">
        <v>0</v>
      </c>
      <c r="BR60" s="10">
        <v>0</v>
      </c>
      <c r="BS60" s="10">
        <f>BQ60+BR60</f>
        <v>0</v>
      </c>
      <c r="BT60" s="10">
        <v>0</v>
      </c>
      <c r="BU60" s="10">
        <f>BQ60+BR60+BT60</f>
        <v>0</v>
      </c>
      <c r="BV60" s="10">
        <v>0</v>
      </c>
      <c r="BW60" s="15">
        <f>BT60+BV60</f>
        <v>0</v>
      </c>
      <c r="BX60" s="50">
        <f>BQ60+BR60+BT60+BV60</f>
        <v>0</v>
      </c>
      <c r="BY60" s="10">
        <v>0</v>
      </c>
      <c r="BZ60" s="10">
        <v>0</v>
      </c>
      <c r="CA60" s="10">
        <f>BY60+BZ60</f>
        <v>0</v>
      </c>
      <c r="CB60" s="10">
        <v>0</v>
      </c>
      <c r="CC60" s="10">
        <f>BY60+BZ60+CB60</f>
        <v>0</v>
      </c>
      <c r="CD60" s="10">
        <v>0</v>
      </c>
      <c r="CE60" s="15">
        <f>CB60+CD60</f>
        <v>0</v>
      </c>
      <c r="CF60" s="50">
        <f>BY60+BZ60+CB60+CD60</f>
        <v>0</v>
      </c>
      <c r="CG60" s="10">
        <v>0</v>
      </c>
      <c r="CH60" s="10">
        <v>0</v>
      </c>
      <c r="CI60" s="10">
        <f>CG60+CH60</f>
        <v>0</v>
      </c>
      <c r="CJ60" s="10">
        <v>0</v>
      </c>
      <c r="CK60" s="10">
        <f>CG60+CH60+CJ60</f>
        <v>0</v>
      </c>
      <c r="CL60" s="10">
        <v>0</v>
      </c>
      <c r="CM60" s="15">
        <f>CJ60+CL60</f>
        <v>0</v>
      </c>
      <c r="CN60" s="50">
        <f>CG60+CH60+CJ60+CL60</f>
        <v>0</v>
      </c>
      <c r="CO60" s="10">
        <v>0</v>
      </c>
      <c r="CP60" s="10">
        <v>0</v>
      </c>
      <c r="CQ60" s="10">
        <f>CO60+CP60</f>
        <v>0</v>
      </c>
      <c r="CR60" s="10">
        <v>0</v>
      </c>
      <c r="CS60" s="10">
        <f>CO60+CP60+CR60</f>
        <v>0</v>
      </c>
      <c r="CT60" s="10">
        <v>0</v>
      </c>
      <c r="CU60" s="15">
        <f>CR60+CT60</f>
        <v>0</v>
      </c>
      <c r="CV60" s="50">
        <f>CO60+CP60+CR60+CT60</f>
        <v>0</v>
      </c>
      <c r="CW60" s="10">
        <v>0</v>
      </c>
      <c r="CX60" s="10">
        <v>0</v>
      </c>
      <c r="CY60" s="10">
        <f>CW60+CX60</f>
        <v>0</v>
      </c>
      <c r="CZ60" s="10">
        <v>0</v>
      </c>
      <c r="DA60" s="10">
        <f>CW60+CX60+CZ60</f>
        <v>0</v>
      </c>
      <c r="DB60" s="10">
        <v>0</v>
      </c>
      <c r="DC60" s="15">
        <f>CZ60+DB60</f>
        <v>0</v>
      </c>
      <c r="DD60" s="50">
        <f>CW60+CX60+CZ60+DB60</f>
        <v>0</v>
      </c>
      <c r="DE60" s="10">
        <v>0</v>
      </c>
      <c r="DF60" s="10">
        <v>0</v>
      </c>
      <c r="DG60" s="10">
        <f>DE60+DF60</f>
        <v>0</v>
      </c>
      <c r="DH60" s="10">
        <v>0</v>
      </c>
      <c r="DI60" s="10">
        <f>DE60+DF60+DH60</f>
        <v>0</v>
      </c>
      <c r="DJ60" s="10">
        <v>0</v>
      </c>
      <c r="DK60" s="15">
        <f>DH60+DJ60</f>
        <v>0</v>
      </c>
      <c r="DL60" s="50">
        <f>DE60+DF60+DH60+DJ60</f>
        <v>0</v>
      </c>
      <c r="DM60" s="10">
        <v>0</v>
      </c>
      <c r="DN60" s="10">
        <v>0</v>
      </c>
      <c r="DO60" s="10">
        <f>DM60+DN60</f>
        <v>0</v>
      </c>
      <c r="DP60" s="10">
        <v>0</v>
      </c>
      <c r="DQ60" s="10">
        <f>DM60+DN60+DP60</f>
        <v>0</v>
      </c>
      <c r="DR60" s="10">
        <v>0</v>
      </c>
      <c r="DS60" s="15">
        <f>DP60+DR60</f>
        <v>0</v>
      </c>
      <c r="DT60" s="50">
        <f>DM60+DN60+DP60+DR60</f>
        <v>0</v>
      </c>
    </row>
    <row r="61" spans="2:124" s="13" customFormat="1" ht="14.4" x14ac:dyDescent="0.3">
      <c r="B61" s="41" t="s">
        <v>206</v>
      </c>
      <c r="C61" s="12" t="s">
        <v>58</v>
      </c>
      <c r="D61" s="12"/>
      <c r="E61" s="69"/>
      <c r="H61" s="13">
        <v>0</v>
      </c>
      <c r="J61" s="13">
        <v>0</v>
      </c>
      <c r="K61" s="13">
        <f>H61+J61</f>
        <v>0</v>
      </c>
      <c r="L61" s="69">
        <f>IFERROR(L60/L58,"na")</f>
        <v>0</v>
      </c>
      <c r="M61" s="69">
        <f>IFERROR(M60/M58,"na")</f>
        <v>0</v>
      </c>
      <c r="N61" s="13">
        <f>IFERROR(N60/N58,"na")</f>
        <v>0</v>
      </c>
      <c r="O61" s="13">
        <f>IFERROR(O60/O58,"na")</f>
        <v>0</v>
      </c>
      <c r="P61" s="13">
        <v>0</v>
      </c>
      <c r="Q61" s="13">
        <f>M61+N61+P61</f>
        <v>0</v>
      </c>
      <c r="R61" s="13">
        <v>0</v>
      </c>
      <c r="S61" s="13">
        <f>P61+R61</f>
        <v>0</v>
      </c>
      <c r="T61" s="64">
        <f>M61+N61+P61+R61</f>
        <v>0</v>
      </c>
      <c r="U61" s="69">
        <f>IFERROR(U60/U58,"na")</f>
        <v>0</v>
      </c>
      <c r="V61" s="13">
        <f>IFERROR(V60/V58,"na")</f>
        <v>0</v>
      </c>
      <c r="W61" s="13">
        <f>IFERROR(W60/W58,"na")</f>
        <v>0</v>
      </c>
      <c r="X61" s="13">
        <v>0</v>
      </c>
      <c r="Y61" s="13">
        <f>U61+V61+X61</f>
        <v>0</v>
      </c>
      <c r="Z61" s="13">
        <v>0</v>
      </c>
      <c r="AA61" s="13">
        <f>X61+Z61</f>
        <v>0</v>
      </c>
      <c r="AB61" s="64">
        <f>U61+V61+X61+Z61</f>
        <v>0</v>
      </c>
      <c r="AC61" s="69">
        <f>IFERROR(AC60/AC58,"na")</f>
        <v>0</v>
      </c>
      <c r="AD61" s="13">
        <f>IFERROR(AD60/AD58,"na")</f>
        <v>0</v>
      </c>
      <c r="AE61" s="13">
        <f>IFERROR(AE60/AE58,"na")</f>
        <v>0</v>
      </c>
      <c r="AF61" s="13">
        <v>0</v>
      </c>
      <c r="AG61" s="13">
        <f>AC61+AD61+AF61</f>
        <v>0</v>
      </c>
      <c r="AH61" s="13">
        <v>0</v>
      </c>
      <c r="AI61" s="13">
        <f>AF61+AH61</f>
        <v>0</v>
      </c>
      <c r="AJ61" s="64">
        <f>AC61+AD61+AF61+AH61</f>
        <v>0</v>
      </c>
      <c r="AK61" s="69">
        <f>IFERROR(AK60/AK58,"na")</f>
        <v>0</v>
      </c>
      <c r="AL61" s="13">
        <f>IFERROR(AL60/AL58,"na")</f>
        <v>-3.2207156430158722E-5</v>
      </c>
      <c r="AM61" s="13">
        <f>IFERROR(AM60/AM58,"na")</f>
        <v>-1.6033606439096386E-5</v>
      </c>
      <c r="AN61" s="13">
        <v>0</v>
      </c>
      <c r="AO61" s="13">
        <f>AK61+AL61+AN61</f>
        <v>-3.2207156430158722E-5</v>
      </c>
      <c r="AP61" s="13">
        <v>0</v>
      </c>
      <c r="AQ61" s="13">
        <f>AN61+AP61</f>
        <v>0</v>
      </c>
      <c r="AR61" s="64">
        <f>AK61+AL61+AN61+AP61</f>
        <v>-3.2207156430158722E-5</v>
      </c>
      <c r="AS61" s="69">
        <f>IFERROR(AS60/AS58,"na")</f>
        <v>6.3878966169363602E-3</v>
      </c>
      <c r="AT61" s="13">
        <f>IFERROR(AT60/AT58,"na")</f>
        <v>5.309373085562592E-4</v>
      </c>
      <c r="AU61" s="13">
        <f>IFERROR(AU60/AU58,"na")</f>
        <v>3.4175642087821106E-3</v>
      </c>
      <c r="AV61" s="13">
        <v>0</v>
      </c>
      <c r="AW61" s="13">
        <f>AS61+AT61+AV61</f>
        <v>6.9188339254926193E-3</v>
      </c>
      <c r="AX61" s="13">
        <v>0</v>
      </c>
      <c r="AY61" s="13">
        <f>AV61+AX61</f>
        <v>0</v>
      </c>
      <c r="AZ61" s="64">
        <f>AS61+AT61+AV61+AX61</f>
        <v>6.9188339254926193E-3</v>
      </c>
      <c r="BA61" s="13">
        <v>0</v>
      </c>
      <c r="BB61" s="13">
        <v>0</v>
      </c>
      <c r="BC61" s="13">
        <f>IFERROR(BC60/BC58,"na")</f>
        <v>0</v>
      </c>
      <c r="BD61" s="13">
        <v>0</v>
      </c>
      <c r="BE61" s="13">
        <f>BA61+BB61+BD61</f>
        <v>0</v>
      </c>
      <c r="BF61" s="13">
        <v>0</v>
      </c>
      <c r="BG61" s="13">
        <f>BD61+BF61</f>
        <v>0</v>
      </c>
      <c r="BH61" s="64">
        <f>BA61+BB61+BD61+BF61</f>
        <v>0</v>
      </c>
      <c r="BI61" s="13">
        <v>0</v>
      </c>
      <c r="BJ61" s="13">
        <v>0</v>
      </c>
      <c r="BK61" s="13">
        <f>IFERROR(BK60/BK58,"na")</f>
        <v>0</v>
      </c>
      <c r="BL61" s="13">
        <v>0</v>
      </c>
      <c r="BM61" s="13">
        <f>BI61+BJ61+BL61</f>
        <v>0</v>
      </c>
      <c r="BN61" s="13">
        <v>0</v>
      </c>
      <c r="BO61" s="13">
        <f>BL61+BN61</f>
        <v>0</v>
      </c>
      <c r="BP61" s="64">
        <f>BI61+BJ61+BL61+BN61</f>
        <v>0</v>
      </c>
      <c r="BQ61" s="13">
        <v>0</v>
      </c>
      <c r="BR61" s="13">
        <v>0</v>
      </c>
      <c r="BS61" s="13">
        <f>IFERROR(BS60/BS58,"na")</f>
        <v>0</v>
      </c>
      <c r="BT61" s="13">
        <v>0</v>
      </c>
      <c r="BU61" s="13">
        <f>BQ61+BR61+BT61</f>
        <v>0</v>
      </c>
      <c r="BV61" s="13">
        <v>0</v>
      </c>
      <c r="BW61" s="13">
        <f>BT61+BV61</f>
        <v>0</v>
      </c>
      <c r="BX61" s="64">
        <f>BQ61+BR61+BT61+BV61</f>
        <v>0</v>
      </c>
      <c r="BY61" s="13">
        <v>0</v>
      </c>
      <c r="BZ61" s="13">
        <v>0</v>
      </c>
      <c r="CA61" s="13">
        <f>IFERROR(CA60/CA58,"na")</f>
        <v>0</v>
      </c>
      <c r="CB61" s="13">
        <v>0</v>
      </c>
      <c r="CC61" s="13">
        <f>BY61+BZ61+CB61</f>
        <v>0</v>
      </c>
      <c r="CD61" s="13">
        <v>0</v>
      </c>
      <c r="CE61" s="13">
        <f>CB61+CD61</f>
        <v>0</v>
      </c>
      <c r="CF61" s="64">
        <f>BY61+BZ61+CB61+CD61</f>
        <v>0</v>
      </c>
      <c r="CG61" s="13">
        <v>0</v>
      </c>
      <c r="CH61" s="13">
        <v>0</v>
      </c>
      <c r="CI61" s="13">
        <f>IFERROR(CI60/CI58,"na")</f>
        <v>0</v>
      </c>
      <c r="CJ61" s="13">
        <v>0</v>
      </c>
      <c r="CK61" s="13">
        <f>CG61+CH61+CJ61</f>
        <v>0</v>
      </c>
      <c r="CL61" s="13">
        <v>0</v>
      </c>
      <c r="CM61" s="13">
        <f>CJ61+CL61</f>
        <v>0</v>
      </c>
      <c r="CN61" s="64">
        <f>CG61+CH61+CJ61+CL61</f>
        <v>0</v>
      </c>
      <c r="CO61" s="13">
        <v>0</v>
      </c>
      <c r="CP61" s="13">
        <v>0</v>
      </c>
      <c r="CQ61" s="13">
        <f>IFERROR(CQ60/CQ58,"na")</f>
        <v>0</v>
      </c>
      <c r="CR61" s="13">
        <v>0</v>
      </c>
      <c r="CS61" s="13">
        <f>CO61+CP61+CR61</f>
        <v>0</v>
      </c>
      <c r="CT61" s="13">
        <v>0</v>
      </c>
      <c r="CU61" s="13">
        <f>CR61+CT61</f>
        <v>0</v>
      </c>
      <c r="CV61" s="64">
        <f>CO61+CP61+CR61+CT61</f>
        <v>0</v>
      </c>
      <c r="CW61" s="13">
        <v>0</v>
      </c>
      <c r="CX61" s="13">
        <v>0</v>
      </c>
      <c r="CY61" s="13">
        <f>IFERROR(CY60/CY58,"na")</f>
        <v>0</v>
      </c>
      <c r="CZ61" s="13">
        <v>0</v>
      </c>
      <c r="DA61" s="13">
        <f>CW61+CX61+CZ61</f>
        <v>0</v>
      </c>
      <c r="DB61" s="13">
        <v>0</v>
      </c>
      <c r="DC61" s="13">
        <f>CZ61+DB61</f>
        <v>0</v>
      </c>
      <c r="DD61" s="64">
        <f>CW61+CX61+CZ61+DB61</f>
        <v>0</v>
      </c>
      <c r="DE61" s="13">
        <v>0</v>
      </c>
      <c r="DF61" s="13">
        <v>0</v>
      </c>
      <c r="DG61" s="13">
        <f>IFERROR(DG60/DG58,"na")</f>
        <v>0</v>
      </c>
      <c r="DH61" s="13">
        <v>0</v>
      </c>
      <c r="DI61" s="13">
        <f>DE61+DF61+DH61</f>
        <v>0</v>
      </c>
      <c r="DJ61" s="13">
        <v>0</v>
      </c>
      <c r="DK61" s="13">
        <f>DH61+DJ61</f>
        <v>0</v>
      </c>
      <c r="DL61" s="64">
        <f>DE61+DF61+DH61+DJ61</f>
        <v>0</v>
      </c>
      <c r="DM61" s="13">
        <v>0</v>
      </c>
      <c r="DN61" s="13">
        <v>0</v>
      </c>
      <c r="DO61" s="13">
        <f>IFERROR(DO60/DO58,"na")</f>
        <v>0</v>
      </c>
      <c r="DP61" s="13">
        <v>0</v>
      </c>
      <c r="DQ61" s="13">
        <f>DM61+DN61+DP61</f>
        <v>0</v>
      </c>
      <c r="DR61" s="13">
        <v>0</v>
      </c>
      <c r="DS61" s="13">
        <f>DP61+DR61</f>
        <v>0</v>
      </c>
      <c r="DT61" s="64">
        <f>DM61+DN61+DP61+DR61</f>
        <v>0</v>
      </c>
    </row>
    <row r="62" spans="2:124" x14ac:dyDescent="0.25">
      <c r="B62" s="40" t="s">
        <v>207</v>
      </c>
      <c r="C62" s="40" t="s">
        <v>57</v>
      </c>
      <c r="D62" s="40"/>
      <c r="E62" s="65"/>
      <c r="F62" s="16"/>
      <c r="G62" s="16"/>
      <c r="H62" s="16">
        <f t="shared" ref="H62:BP62" si="331">H58-H60</f>
        <v>1276.3999999999915</v>
      </c>
      <c r="I62" s="16"/>
      <c r="J62" s="16">
        <f t="shared" si="331"/>
        <v>3148.5999999999935</v>
      </c>
      <c r="K62" s="16">
        <f t="shared" si="331"/>
        <v>4424.9999999999709</v>
      </c>
      <c r="L62" s="65">
        <f t="shared" ref="L62:M62" si="332">L58-L60</f>
        <v>7286.7000000000135</v>
      </c>
      <c r="M62" s="65">
        <f t="shared" si="332"/>
        <v>1757.0000000000005</v>
      </c>
      <c r="N62" s="16">
        <f t="shared" si="331"/>
        <v>1823.2000000000062</v>
      </c>
      <c r="O62" s="16">
        <f t="shared" si="331"/>
        <v>3580.2000000000353</v>
      </c>
      <c r="P62" s="16">
        <f t="shared" si="331"/>
        <v>2114.1000000000095</v>
      </c>
      <c r="Q62" s="16">
        <f t="shared" si="331"/>
        <v>5694.3000000001184</v>
      </c>
      <c r="R62" s="16">
        <f t="shared" si="331"/>
        <v>2337.5000000000109</v>
      </c>
      <c r="S62" s="16">
        <f t="shared" si="331"/>
        <v>4451.6000000000331</v>
      </c>
      <c r="T62" s="62">
        <f t="shared" si="331"/>
        <v>8031.8000000000629</v>
      </c>
      <c r="U62" s="65">
        <f t="shared" si="331"/>
        <v>1935.9000000000046</v>
      </c>
      <c r="V62" s="16">
        <f t="shared" si="331"/>
        <v>487.60000000000446</v>
      </c>
      <c r="W62" s="16">
        <f t="shared" si="331"/>
        <v>2423.5000000000241</v>
      </c>
      <c r="X62" s="16">
        <f t="shared" si="331"/>
        <v>2463.8999999999878</v>
      </c>
      <c r="Y62" s="16">
        <f t="shared" si="331"/>
        <v>4887.3999999999523</v>
      </c>
      <c r="Z62" s="16">
        <f t="shared" si="331"/>
        <v>936.09999999999718</v>
      </c>
      <c r="AA62" s="16">
        <f t="shared" si="331"/>
        <v>3400.0000000000264</v>
      </c>
      <c r="AB62" s="62">
        <f t="shared" si="331"/>
        <v>5823.5000000000291</v>
      </c>
      <c r="AC62" s="65">
        <f t="shared" si="331"/>
        <v>-1790.0000000000036</v>
      </c>
      <c r="AD62" s="16">
        <f t="shared" si="331"/>
        <v>-772.20000000000869</v>
      </c>
      <c r="AE62" s="16">
        <f t="shared" si="331"/>
        <v>-2562.2000000000426</v>
      </c>
      <c r="AF62" s="16">
        <f t="shared" si="331"/>
        <v>683.70000000001107</v>
      </c>
      <c r="AG62" s="16">
        <f t="shared" si="331"/>
        <v>-1878.4999999999973</v>
      </c>
      <c r="AH62" s="16">
        <f t="shared" si="331"/>
        <v>1566.9999999999818</v>
      </c>
      <c r="AI62" s="16">
        <f t="shared" si="331"/>
        <v>2250.6999999999948</v>
      </c>
      <c r="AJ62" s="62">
        <f t="shared" si="331"/>
        <v>-311.49999999993156</v>
      </c>
      <c r="AK62" s="65">
        <f t="shared" si="331"/>
        <v>3131.9999999999754</v>
      </c>
      <c r="AL62" s="16">
        <f t="shared" si="331"/>
        <v>3105.0000000000059</v>
      </c>
      <c r="AM62" s="16">
        <f t="shared" si="331"/>
        <v>6236.9999999999845</v>
      </c>
      <c r="AN62" s="16">
        <f t="shared" si="331"/>
        <v>4105.2000000000171</v>
      </c>
      <c r="AO62" s="16">
        <f t="shared" si="331"/>
        <v>10342.200000000057</v>
      </c>
      <c r="AP62" s="16">
        <f t="shared" si="331"/>
        <v>1909.7999999999824</v>
      </c>
      <c r="AQ62" s="16">
        <f t="shared" si="331"/>
        <v>6015.0000000000591</v>
      </c>
      <c r="AR62" s="62">
        <f t="shared" si="331"/>
        <v>12252.000000000065</v>
      </c>
      <c r="AS62" s="65">
        <f t="shared" si="331"/>
        <v>2364.2999999999893</v>
      </c>
      <c r="AT62" s="16">
        <f t="shared" si="331"/>
        <v>2447.1999999999989</v>
      </c>
      <c r="AU62" s="16">
        <f t="shared" si="331"/>
        <v>4811.4999999999909</v>
      </c>
      <c r="AV62" s="16">
        <f t="shared" si="331"/>
        <v>3204.8000000000161</v>
      </c>
      <c r="AW62" s="16">
        <f t="shared" si="331"/>
        <v>8002.7000000000317</v>
      </c>
      <c r="AX62" s="16">
        <f t="shared" si="331"/>
        <v>65955.805370699993</v>
      </c>
      <c r="AY62" s="16">
        <f t="shared" si="331"/>
        <v>70467.705370699987</v>
      </c>
      <c r="AZ62" s="62">
        <f t="shared" si="331"/>
        <v>73958.505370700033</v>
      </c>
      <c r="BA62" s="16">
        <f t="shared" si="331"/>
        <v>55097.977614750023</v>
      </c>
      <c r="BB62" s="16">
        <f t="shared" si="331"/>
        <v>57852.87649548753</v>
      </c>
      <c r="BC62" s="16">
        <f t="shared" si="331"/>
        <v>112950.85411023746</v>
      </c>
      <c r="BD62" s="16">
        <f t="shared" si="331"/>
        <v>60745.52032026188</v>
      </c>
      <c r="BE62" s="16">
        <f t="shared" si="331"/>
        <v>173696.37443049939</v>
      </c>
      <c r="BF62" s="16">
        <f t="shared" si="331"/>
        <v>63782.796336274972</v>
      </c>
      <c r="BG62" s="16">
        <f t="shared" si="331"/>
        <v>124528.31665653692</v>
      </c>
      <c r="BH62" s="62">
        <f t="shared" si="331"/>
        <v>237479.17076677448</v>
      </c>
      <c r="BI62" s="16">
        <f t="shared" si="331"/>
        <v>66971.93615308874</v>
      </c>
      <c r="BJ62" s="16">
        <f t="shared" si="331"/>
        <v>70320.532960743192</v>
      </c>
      <c r="BK62" s="16">
        <f t="shared" si="331"/>
        <v>137292.46911383199</v>
      </c>
      <c r="BL62" s="16">
        <f t="shared" si="331"/>
        <v>73836.559608780313</v>
      </c>
      <c r="BM62" s="16">
        <f t="shared" si="331"/>
        <v>211129.02872261227</v>
      </c>
      <c r="BN62" s="16">
        <f t="shared" si="331"/>
        <v>77528.387589219346</v>
      </c>
      <c r="BO62" s="16">
        <f t="shared" si="331"/>
        <v>151364.94719799975</v>
      </c>
      <c r="BP62" s="62">
        <f t="shared" si="331"/>
        <v>288657.41631183168</v>
      </c>
      <c r="BQ62" s="16">
        <f t="shared" ref="BQ62:DT62" si="333">BQ58-BQ60</f>
        <v>81404.806968680306</v>
      </c>
      <c r="BR62" s="16">
        <f t="shared" si="333"/>
        <v>85475.047317114309</v>
      </c>
      <c r="BS62" s="16">
        <f t="shared" si="333"/>
        <v>166879.8542857946</v>
      </c>
      <c r="BT62" s="16">
        <f t="shared" si="333"/>
        <v>89748.799682970071</v>
      </c>
      <c r="BU62" s="16">
        <f t="shared" si="333"/>
        <v>256628.65396876476</v>
      </c>
      <c r="BV62" s="16">
        <f t="shared" si="333"/>
        <v>94236.239667118556</v>
      </c>
      <c r="BW62" s="16">
        <f t="shared" si="333"/>
        <v>183985.03935008869</v>
      </c>
      <c r="BX62" s="62">
        <f t="shared" si="333"/>
        <v>350864.89363588317</v>
      </c>
      <c r="BY62" s="16">
        <f t="shared" si="333"/>
        <v>98948.051650474488</v>
      </c>
      <c r="BZ62" s="16">
        <f t="shared" si="333"/>
        <v>103895.45423299816</v>
      </c>
      <c r="CA62" s="16">
        <f t="shared" si="333"/>
        <v>202843.50588347274</v>
      </c>
      <c r="CB62" s="16">
        <f t="shared" si="333"/>
        <v>109090.22694464808</v>
      </c>
      <c r="CC62" s="16">
        <f t="shared" si="333"/>
        <v>311933.73282812099</v>
      </c>
      <c r="CD62" s="16">
        <f t="shared" si="333"/>
        <v>114544.73829188061</v>
      </c>
      <c r="CE62" s="16">
        <f t="shared" si="333"/>
        <v>223634.96523652878</v>
      </c>
      <c r="CF62" s="62">
        <f t="shared" si="333"/>
        <v>426478.47112000152</v>
      </c>
      <c r="CG62" s="16">
        <f t="shared" si="333"/>
        <v>120271.97520647458</v>
      </c>
      <c r="CH62" s="16">
        <f t="shared" si="333"/>
        <v>126285.5739667983</v>
      </c>
      <c r="CI62" s="16">
        <f t="shared" si="333"/>
        <v>246557.54917327294</v>
      </c>
      <c r="CJ62" s="16">
        <f t="shared" si="333"/>
        <v>132599.85266513823</v>
      </c>
      <c r="CK62" s="16">
        <f t="shared" si="333"/>
        <v>379157.40183841111</v>
      </c>
      <c r="CL62" s="16">
        <f t="shared" si="333"/>
        <v>139229.8452983952</v>
      </c>
      <c r="CM62" s="16">
        <f t="shared" si="333"/>
        <v>271829.6979635334</v>
      </c>
      <c r="CN62" s="62">
        <f t="shared" si="333"/>
        <v>518387.24713680643</v>
      </c>
      <c r="CO62" s="16">
        <f t="shared" si="333"/>
        <v>146191.33756331494</v>
      </c>
      <c r="CP62" s="16">
        <f t="shared" si="333"/>
        <v>153500.9044414807</v>
      </c>
      <c r="CQ62" s="16">
        <f t="shared" si="333"/>
        <v>299692.24200479558</v>
      </c>
      <c r="CR62" s="16">
        <f t="shared" si="333"/>
        <v>161175.94966355473</v>
      </c>
      <c r="CS62" s="16">
        <f t="shared" si="333"/>
        <v>460868.19166835002</v>
      </c>
      <c r="CT62" s="16">
        <f t="shared" si="333"/>
        <v>169234.74714673246</v>
      </c>
      <c r="CU62" s="16">
        <f t="shared" si="333"/>
        <v>330410.69681028713</v>
      </c>
      <c r="CV62" s="62">
        <f t="shared" si="333"/>
        <v>630102.93881508219</v>
      </c>
      <c r="CW62" s="16">
        <f t="shared" si="333"/>
        <v>177696.48450406906</v>
      </c>
      <c r="CX62" s="16">
        <f t="shared" si="333"/>
        <v>186581.30872927254</v>
      </c>
      <c r="CY62" s="16">
        <f t="shared" si="333"/>
        <v>364277.79323334165</v>
      </c>
      <c r="CZ62" s="16">
        <f t="shared" si="333"/>
        <v>195910.3741657362</v>
      </c>
      <c r="DA62" s="16">
        <f t="shared" si="333"/>
        <v>560188.16739907768</v>
      </c>
      <c r="DB62" s="16">
        <f t="shared" si="333"/>
        <v>205705.89287402306</v>
      </c>
      <c r="DC62" s="16">
        <f t="shared" si="333"/>
        <v>401616.26703975926</v>
      </c>
      <c r="DD62" s="62">
        <f t="shared" si="333"/>
        <v>765894.06027310074</v>
      </c>
      <c r="DE62" s="16">
        <f t="shared" si="333"/>
        <v>215991.18751772415</v>
      </c>
      <c r="DF62" s="16">
        <f t="shared" si="333"/>
        <v>226790.74689361028</v>
      </c>
      <c r="DG62" s="16">
        <f t="shared" si="333"/>
        <v>442781.93441133451</v>
      </c>
      <c r="DH62" s="16">
        <f t="shared" si="333"/>
        <v>238130.28423829097</v>
      </c>
      <c r="DI62" s="16">
        <f t="shared" si="333"/>
        <v>680912.21864962543</v>
      </c>
      <c r="DJ62" s="16">
        <f t="shared" si="333"/>
        <v>250036.79845020548</v>
      </c>
      <c r="DK62" s="16">
        <f t="shared" si="333"/>
        <v>488167.08268849686</v>
      </c>
      <c r="DL62" s="62">
        <f t="shared" si="333"/>
        <v>930949.01709983137</v>
      </c>
      <c r="DM62" s="16">
        <f t="shared" si="333"/>
        <v>262538.63837271585</v>
      </c>
      <c r="DN62" s="16">
        <f t="shared" si="333"/>
        <v>275665.57029135164</v>
      </c>
      <c r="DO62" s="16">
        <f t="shared" si="333"/>
        <v>538204.20866406744</v>
      </c>
      <c r="DP62" s="16">
        <f t="shared" si="333"/>
        <v>289448.84880591917</v>
      </c>
      <c r="DQ62" s="16">
        <f t="shared" si="333"/>
        <v>827653.0574699865</v>
      </c>
      <c r="DR62" s="16">
        <f t="shared" si="333"/>
        <v>303921.29124621517</v>
      </c>
      <c r="DS62" s="16">
        <f t="shared" si="333"/>
        <v>593370.14005213417</v>
      </c>
      <c r="DT62" s="62">
        <f t="shared" si="333"/>
        <v>1131574.3487162022</v>
      </c>
    </row>
    <row r="63" spans="2:124" s="18" customFormat="1" ht="14.4" x14ac:dyDescent="0.3">
      <c r="B63" s="41" t="s">
        <v>53</v>
      </c>
      <c r="C63" s="60" t="s">
        <v>58</v>
      </c>
      <c r="D63" s="60"/>
      <c r="E63" s="67"/>
      <c r="F63" s="12"/>
      <c r="G63" s="12"/>
      <c r="H63" s="12">
        <f>IFERROR(H62/H13,"na")</f>
        <v>1.2477650400948547E-2</v>
      </c>
      <c r="I63" s="12"/>
      <c r="J63" s="12">
        <f t="shared" ref="J63:AO63" si="334">IFERROR(J62/J13,"na")</f>
        <v>2.9502433393238912E-2</v>
      </c>
      <c r="K63" s="12">
        <f t="shared" si="334"/>
        <v>2.1170395128081949E-2</v>
      </c>
      <c r="L63" s="67">
        <f t="shared" si="334"/>
        <v>1.9645773760448151E-2</v>
      </c>
      <c r="M63" s="67">
        <f t="shared" si="334"/>
        <v>1.5532219410058553E-2</v>
      </c>
      <c r="N63" s="12">
        <f t="shared" si="334"/>
        <v>1.3442899749678388E-2</v>
      </c>
      <c r="O63" s="12">
        <f t="shared" si="334"/>
        <v>1.4393041554168824E-2</v>
      </c>
      <c r="P63" s="12">
        <f t="shared" si="334"/>
        <v>1.470303908709163E-2</v>
      </c>
      <c r="Q63" s="12">
        <f t="shared" si="334"/>
        <v>1.4506595389214626E-2</v>
      </c>
      <c r="R63" s="12">
        <f t="shared" si="334"/>
        <v>1.5624613562365174E-2</v>
      </c>
      <c r="S63" s="12">
        <f t="shared" si="334"/>
        <v>1.5172962432636772E-2</v>
      </c>
      <c r="T63" s="63">
        <f t="shared" si="334"/>
        <v>1.4815115409339663E-2</v>
      </c>
      <c r="U63" s="67">
        <f t="shared" si="334"/>
        <v>1.314112093578306E-2</v>
      </c>
      <c r="V63" s="12">
        <f t="shared" si="334"/>
        <v>3.4459290899030216E-3</v>
      </c>
      <c r="W63" s="12">
        <f t="shared" si="334"/>
        <v>8.3911410878534428E-3</v>
      </c>
      <c r="X63" s="12">
        <f t="shared" si="334"/>
        <v>1.5959917217524155E-2</v>
      </c>
      <c r="Y63" s="12">
        <f t="shared" si="334"/>
        <v>1.1027601721130676E-2</v>
      </c>
      <c r="Z63" s="12">
        <f t="shared" si="334"/>
        <v>6.7478144030263688E-3</v>
      </c>
      <c r="AA63" s="12">
        <f t="shared" si="334"/>
        <v>1.1599863394549995E-2</v>
      </c>
      <c r="AB63" s="63">
        <f t="shared" si="334"/>
        <v>1.0007330861759518E-2</v>
      </c>
      <c r="AC63" s="67">
        <f t="shared" si="334"/>
        <v>-1.3845830161942095E-2</v>
      </c>
      <c r="AD63" s="12">
        <f t="shared" si="334"/>
        <v>-6.2948606644575855E-3</v>
      </c>
      <c r="AE63" s="12">
        <f t="shared" si="334"/>
        <v>-1.0169385236808883E-2</v>
      </c>
      <c r="AF63" s="12">
        <f t="shared" si="334"/>
        <v>5.3295978597420954E-3</v>
      </c>
      <c r="AG63" s="12">
        <f t="shared" si="334"/>
        <v>-4.940354132789663E-3</v>
      </c>
      <c r="AH63" s="12">
        <f t="shared" si="334"/>
        <v>1.1837099751926886E-2</v>
      </c>
      <c r="AI63" s="12">
        <f t="shared" si="334"/>
        <v>8.6344873093330676E-3</v>
      </c>
      <c r="AJ63" s="63">
        <f t="shared" si="334"/>
        <v>-6.0766698210714624E-4</v>
      </c>
      <c r="AK63" s="67">
        <f t="shared" si="334"/>
        <v>2.2105249785087679E-2</v>
      </c>
      <c r="AL63" s="12">
        <f t="shared" si="334"/>
        <v>2.1472360818646764E-2</v>
      </c>
      <c r="AM63" s="12">
        <f t="shared" si="334"/>
        <v>2.1785579183087881E-2</v>
      </c>
      <c r="AN63" s="12">
        <f t="shared" si="334"/>
        <v>2.4349750968456103E-2</v>
      </c>
      <c r="AO63" s="12">
        <f t="shared" si="334"/>
        <v>2.2735936286090143E-2</v>
      </c>
      <c r="AP63" s="12">
        <f t="shared" ref="AP63:BU63" si="335">IFERROR(AP62/AP13,"na")</f>
        <v>1.0476373851523718E-2</v>
      </c>
      <c r="AQ63" s="12">
        <f t="shared" si="335"/>
        <v>1.7142173165873138E-2</v>
      </c>
      <c r="AR63" s="63">
        <f t="shared" si="335"/>
        <v>1.9228496594286826E-2</v>
      </c>
      <c r="AS63" s="67">
        <f t="shared" si="335"/>
        <v>1.3859830643104755E-2</v>
      </c>
      <c r="AT63" s="12">
        <f t="shared" si="335"/>
        <v>1.3900935950153844E-2</v>
      </c>
      <c r="AU63" s="12">
        <f t="shared" si="335"/>
        <v>1.3880706985675281E-2</v>
      </c>
      <c r="AV63" s="12">
        <f t="shared" si="335"/>
        <v>1.7227634527731857E-2</v>
      </c>
      <c r="AW63" s="12">
        <f t="shared" si="335"/>
        <v>1.5024061364599431E-2</v>
      </c>
      <c r="AX63" s="12">
        <f t="shared" si="335"/>
        <v>0.337666865745616</v>
      </c>
      <c r="AY63" s="12">
        <f t="shared" si="335"/>
        <v>0.18478256306611737</v>
      </c>
      <c r="AZ63" s="63">
        <f t="shared" si="335"/>
        <v>0.10159317676587153</v>
      </c>
      <c r="BA63" s="12">
        <f t="shared" si="335"/>
        <v>0.26864686574561614</v>
      </c>
      <c r="BB63" s="12">
        <f t="shared" si="335"/>
        <v>0.26864686574561614</v>
      </c>
      <c r="BC63" s="12">
        <f t="shared" si="335"/>
        <v>0.26864686574561591</v>
      </c>
      <c r="BD63" s="12">
        <f t="shared" si="335"/>
        <v>0.26864686574561603</v>
      </c>
      <c r="BE63" s="12">
        <f t="shared" si="335"/>
        <v>0.26864686574561603</v>
      </c>
      <c r="BF63" s="12">
        <f t="shared" si="335"/>
        <v>0.26864686574561603</v>
      </c>
      <c r="BG63" s="12">
        <f t="shared" si="335"/>
        <v>0.26864686574561614</v>
      </c>
      <c r="BH63" s="63">
        <f t="shared" si="335"/>
        <v>0.26864686574561614</v>
      </c>
      <c r="BI63" s="12">
        <f t="shared" si="335"/>
        <v>0.26864686574561608</v>
      </c>
      <c r="BJ63" s="12">
        <f t="shared" si="335"/>
        <v>0.26864686574561614</v>
      </c>
      <c r="BK63" s="12">
        <f t="shared" si="335"/>
        <v>0.26864686574561625</v>
      </c>
      <c r="BL63" s="12">
        <f t="shared" si="335"/>
        <v>0.26864686574561603</v>
      </c>
      <c r="BM63" s="12">
        <f t="shared" si="335"/>
        <v>0.26864686574561614</v>
      </c>
      <c r="BN63" s="12">
        <f t="shared" si="335"/>
        <v>0.26864686574561603</v>
      </c>
      <c r="BO63" s="12">
        <f t="shared" si="335"/>
        <v>0.26864686574561614</v>
      </c>
      <c r="BP63" s="63">
        <f t="shared" si="335"/>
        <v>0.26864686574561614</v>
      </c>
      <c r="BQ63" s="12">
        <f t="shared" si="335"/>
        <v>0.26864686574561597</v>
      </c>
      <c r="BR63" s="12">
        <f t="shared" si="335"/>
        <v>0.26864686574561597</v>
      </c>
      <c r="BS63" s="12">
        <f t="shared" si="335"/>
        <v>0.26864686574561597</v>
      </c>
      <c r="BT63" s="12">
        <f t="shared" si="335"/>
        <v>0.26864686574561608</v>
      </c>
      <c r="BU63" s="12">
        <f t="shared" si="335"/>
        <v>0.26864686574561608</v>
      </c>
      <c r="BV63" s="12">
        <f t="shared" ref="BV63:DA63" si="336">IFERROR(BV62/BV13,"na")</f>
        <v>0.26864686574561603</v>
      </c>
      <c r="BW63" s="12">
        <f t="shared" si="336"/>
        <v>0.26864686574561614</v>
      </c>
      <c r="BX63" s="63">
        <f t="shared" si="336"/>
        <v>0.26864686574561597</v>
      </c>
      <c r="BY63" s="12">
        <f t="shared" si="336"/>
        <v>0.26864686574561603</v>
      </c>
      <c r="BZ63" s="12">
        <f t="shared" si="336"/>
        <v>0.26864686574561586</v>
      </c>
      <c r="CA63" s="12">
        <f t="shared" si="336"/>
        <v>0.26864686574561608</v>
      </c>
      <c r="CB63" s="12">
        <f t="shared" si="336"/>
        <v>0.26864686574561586</v>
      </c>
      <c r="CC63" s="12">
        <f t="shared" si="336"/>
        <v>0.26864686574561614</v>
      </c>
      <c r="CD63" s="12">
        <f t="shared" si="336"/>
        <v>0.26864686574561619</v>
      </c>
      <c r="CE63" s="12">
        <f t="shared" si="336"/>
        <v>0.26864686574561614</v>
      </c>
      <c r="CF63" s="63">
        <f t="shared" si="336"/>
        <v>0.26864686574561608</v>
      </c>
      <c r="CG63" s="12">
        <f t="shared" si="336"/>
        <v>0.26864686574561603</v>
      </c>
      <c r="CH63" s="12">
        <f t="shared" si="336"/>
        <v>0.26864686574561597</v>
      </c>
      <c r="CI63" s="12">
        <f t="shared" si="336"/>
        <v>0.26864686574561608</v>
      </c>
      <c r="CJ63" s="12">
        <f t="shared" si="336"/>
        <v>0.26864686574561603</v>
      </c>
      <c r="CK63" s="12">
        <f t="shared" si="336"/>
        <v>0.26864686574561603</v>
      </c>
      <c r="CL63" s="12">
        <f t="shared" si="336"/>
        <v>0.26864686574561614</v>
      </c>
      <c r="CM63" s="12">
        <f t="shared" si="336"/>
        <v>0.26864686574561603</v>
      </c>
      <c r="CN63" s="63">
        <f t="shared" si="336"/>
        <v>0.26864686574561608</v>
      </c>
      <c r="CO63" s="12">
        <f t="shared" si="336"/>
        <v>0.26864686574561608</v>
      </c>
      <c r="CP63" s="12">
        <f t="shared" si="336"/>
        <v>0.26864686574561603</v>
      </c>
      <c r="CQ63" s="12">
        <f t="shared" si="336"/>
        <v>0.26864686574561603</v>
      </c>
      <c r="CR63" s="12">
        <f t="shared" si="336"/>
        <v>0.26864686574561603</v>
      </c>
      <c r="CS63" s="12">
        <f t="shared" si="336"/>
        <v>0.26864686574561586</v>
      </c>
      <c r="CT63" s="12">
        <f t="shared" si="336"/>
        <v>0.26864686574561608</v>
      </c>
      <c r="CU63" s="12">
        <f t="shared" si="336"/>
        <v>0.26864686574561603</v>
      </c>
      <c r="CV63" s="63">
        <f t="shared" si="336"/>
        <v>0.2686468657456158</v>
      </c>
      <c r="CW63" s="12">
        <f t="shared" si="336"/>
        <v>0.26864686574561603</v>
      </c>
      <c r="CX63" s="12">
        <f t="shared" si="336"/>
        <v>0.26864686574561603</v>
      </c>
      <c r="CY63" s="12">
        <f t="shared" si="336"/>
        <v>0.26864686574561603</v>
      </c>
      <c r="CZ63" s="12">
        <f t="shared" si="336"/>
        <v>0.26864686574561608</v>
      </c>
      <c r="DA63" s="12">
        <f t="shared" si="336"/>
        <v>0.26864686574561597</v>
      </c>
      <c r="DB63" s="12">
        <f t="shared" ref="DB63:DT63" si="337">IFERROR(DB62/DB13,"na")</f>
        <v>0.26864686574561614</v>
      </c>
      <c r="DC63" s="12">
        <f t="shared" si="337"/>
        <v>0.26864686574561608</v>
      </c>
      <c r="DD63" s="63">
        <f t="shared" si="337"/>
        <v>0.26864686574561597</v>
      </c>
      <c r="DE63" s="12">
        <f t="shared" si="337"/>
        <v>0.26864686574561603</v>
      </c>
      <c r="DF63" s="12">
        <f t="shared" si="337"/>
        <v>0.26864686574561591</v>
      </c>
      <c r="DG63" s="12">
        <f t="shared" si="337"/>
        <v>0.26864686574561597</v>
      </c>
      <c r="DH63" s="12">
        <f t="shared" si="337"/>
        <v>0.26864686574561608</v>
      </c>
      <c r="DI63" s="12">
        <f t="shared" si="337"/>
        <v>0.26864686574561597</v>
      </c>
      <c r="DJ63" s="12">
        <f t="shared" si="337"/>
        <v>0.26864686574561603</v>
      </c>
      <c r="DK63" s="12">
        <f t="shared" si="337"/>
        <v>0.26864686574561625</v>
      </c>
      <c r="DL63" s="63">
        <f t="shared" si="337"/>
        <v>0.26864686574561614</v>
      </c>
      <c r="DM63" s="12">
        <f t="shared" si="337"/>
        <v>0.26864686574561608</v>
      </c>
      <c r="DN63" s="12">
        <f t="shared" si="337"/>
        <v>0.26864686574561608</v>
      </c>
      <c r="DO63" s="12">
        <f t="shared" si="337"/>
        <v>0.26864686574561603</v>
      </c>
      <c r="DP63" s="12">
        <f t="shared" si="337"/>
        <v>0.26864686574561603</v>
      </c>
      <c r="DQ63" s="12">
        <f t="shared" si="337"/>
        <v>0.26864686574561603</v>
      </c>
      <c r="DR63" s="12">
        <f t="shared" si="337"/>
        <v>0.26864686574561608</v>
      </c>
      <c r="DS63" s="12">
        <f t="shared" si="337"/>
        <v>0.26864686574561597</v>
      </c>
      <c r="DT63" s="63">
        <f t="shared" si="337"/>
        <v>0.26864686574561614</v>
      </c>
    </row>
    <row r="64" spans="2:124" ht="14.4" x14ac:dyDescent="0.3">
      <c r="B64"/>
      <c r="C64"/>
      <c r="D64"/>
      <c r="E64" s="49"/>
      <c r="M64" s="49"/>
      <c r="T64" s="50"/>
      <c r="U64" s="49"/>
      <c r="AB64" s="50"/>
      <c r="AC64" s="49"/>
      <c r="AJ64" s="50"/>
      <c r="AK64" s="49"/>
      <c r="AR64" s="50"/>
      <c r="AS64" s="49"/>
      <c r="AZ64" s="50"/>
      <c r="BA64" s="49"/>
      <c r="BH64" s="50"/>
      <c r="BI64" s="49"/>
      <c r="BP64" s="50"/>
      <c r="BQ64" s="49"/>
      <c r="BX64" s="50"/>
      <c r="BY64" s="49"/>
      <c r="CF64" s="50"/>
      <c r="CG64" s="49"/>
      <c r="CN64" s="50"/>
      <c r="CO64" s="49"/>
      <c r="CV64" s="50"/>
      <c r="CW64" s="49"/>
      <c r="DD64" s="50"/>
      <c r="DE64" s="49"/>
      <c r="DL64" s="50"/>
      <c r="DM64" s="49"/>
      <c r="DT64" s="50"/>
    </row>
    <row r="65" spans="2:124" x14ac:dyDescent="0.25">
      <c r="B65" s="5" t="s">
        <v>59</v>
      </c>
      <c r="C65" s="5" t="s">
        <v>57</v>
      </c>
      <c r="D65" s="5"/>
      <c r="E65" s="49"/>
      <c r="H65" s="10">
        <v>1142.9000000000001</v>
      </c>
      <c r="J65" s="10">
        <v>1142.9000000000001</v>
      </c>
      <c r="L65" s="10">
        <v>1142.9000000000001</v>
      </c>
      <c r="M65" s="10">
        <v>1142.9000000000001</v>
      </c>
      <c r="N65" s="10">
        <v>1299.7</v>
      </c>
      <c r="P65" s="10">
        <v>1299.7</v>
      </c>
      <c r="R65" s="10">
        <v>1299.7</v>
      </c>
      <c r="T65" s="50"/>
      <c r="U65" s="10">
        <v>1299.7</v>
      </c>
      <c r="V65" s="10">
        <v>1299.7</v>
      </c>
      <c r="X65" s="10">
        <v>1299.7</v>
      </c>
      <c r="Z65" s="10">
        <v>1299.7</v>
      </c>
      <c r="AB65" s="50"/>
      <c r="AC65" s="10">
        <v>1299.7</v>
      </c>
      <c r="AD65" s="10">
        <v>1299.7</v>
      </c>
      <c r="AF65" s="10">
        <v>1299.7</v>
      </c>
      <c r="AH65" s="10">
        <v>1299.7</v>
      </c>
      <c r="AJ65" s="50"/>
      <c r="AK65" s="10">
        <v>1299.7</v>
      </c>
      <c r="AL65" s="10">
        <v>1299.7</v>
      </c>
      <c r="AN65" s="10">
        <v>1299.7</v>
      </c>
      <c r="AP65" s="10">
        <v>1295.3</v>
      </c>
      <c r="AR65" s="50"/>
      <c r="AS65" s="10">
        <v>1295.3</v>
      </c>
      <c r="AT65" s="10">
        <v>1295.3</v>
      </c>
      <c r="AV65" s="10">
        <v>1295.3</v>
      </c>
      <c r="AZ65" s="50"/>
      <c r="BA65" s="49"/>
      <c r="BH65" s="50"/>
      <c r="BI65" s="49"/>
      <c r="BP65" s="50"/>
      <c r="BQ65" s="49"/>
      <c r="BX65" s="50"/>
      <c r="BY65" s="49"/>
      <c r="CF65" s="50"/>
      <c r="CG65" s="49"/>
      <c r="CN65" s="50"/>
      <c r="CO65" s="49"/>
      <c r="CV65" s="50"/>
      <c r="CW65" s="49"/>
      <c r="DD65" s="50"/>
      <c r="DE65" s="49"/>
      <c r="DL65" s="50"/>
      <c r="DM65" s="49"/>
      <c r="DT65" s="50"/>
    </row>
    <row r="66" spans="2:124" x14ac:dyDescent="0.25">
      <c r="B66" s="5" t="s">
        <v>60</v>
      </c>
      <c r="C66" s="5" t="s">
        <v>65</v>
      </c>
      <c r="D66" s="55">
        <v>1</v>
      </c>
      <c r="E66" s="70"/>
      <c r="F66" s="56"/>
      <c r="H66" s="56">
        <f>IFERROR(H65/$D$66,"na")</f>
        <v>1142.9000000000001</v>
      </c>
      <c r="J66" s="56">
        <f>IFERROR(J65/$D$66,"na")</f>
        <v>1142.9000000000001</v>
      </c>
      <c r="L66" s="56"/>
      <c r="M66" s="56">
        <f>IFERROR(M65/$D$66,"na")</f>
        <v>1142.9000000000001</v>
      </c>
      <c r="N66" s="56">
        <f>IFERROR(N65/$D$66,"na")</f>
        <v>1299.7</v>
      </c>
      <c r="P66" s="56">
        <f>IFERROR(P65/$D$66,"na")</f>
        <v>1299.7</v>
      </c>
      <c r="R66" s="56">
        <f>IFERROR(R65/$D$66,"na")</f>
        <v>1299.7</v>
      </c>
      <c r="T66" s="50"/>
      <c r="U66" s="56">
        <f>IFERROR(U65/$D$66,"na")</f>
        <v>1299.7</v>
      </c>
      <c r="V66" s="56">
        <f>IFERROR(V65/$D$66,"na")</f>
        <v>1299.7</v>
      </c>
      <c r="X66" s="56">
        <f>IFERROR(X65/$D$66,"na")</f>
        <v>1299.7</v>
      </c>
      <c r="Z66" s="56">
        <f>IFERROR(Z65/$D$66,"na")</f>
        <v>1299.7</v>
      </c>
      <c r="AB66" s="50"/>
      <c r="AC66" s="56">
        <f>IFERROR(AC65/$D$66,"na")</f>
        <v>1299.7</v>
      </c>
      <c r="AD66" s="56">
        <f>IFERROR(AD65/$D$66,"na")</f>
        <v>1299.7</v>
      </c>
      <c r="AF66" s="56">
        <f>IFERROR(AF65/$D$66,"na")</f>
        <v>1299.7</v>
      </c>
      <c r="AH66" s="56">
        <f>IFERROR(AH65/$D$66,"na")</f>
        <v>1299.7</v>
      </c>
      <c r="AJ66" s="50"/>
      <c r="AK66" s="56">
        <f>IFERROR(AK65/$D$66,"na")</f>
        <v>1299.7</v>
      </c>
      <c r="AL66" s="56">
        <f>IFERROR(AL65/$D$66,"na")</f>
        <v>1299.7</v>
      </c>
      <c r="AN66" s="56">
        <f>IFERROR(AN65/$D$66,"na")</f>
        <v>1299.7</v>
      </c>
      <c r="AP66" s="56">
        <f>IFERROR(AP65/$D$66,"na")</f>
        <v>1295.3</v>
      </c>
      <c r="AR66" s="50"/>
      <c r="AS66" s="56">
        <f>IFERROR(AS65/$D$66,"na")</f>
        <v>1295.3</v>
      </c>
      <c r="AT66" s="56">
        <f>IFERROR(AT65/$D$66,"na")</f>
        <v>1295.3</v>
      </c>
      <c r="AV66" s="56">
        <f>IFERROR(AV65/$D$66,"na")</f>
        <v>1295.3</v>
      </c>
      <c r="AX66" s="56"/>
      <c r="AZ66" s="50"/>
      <c r="BA66" s="49"/>
      <c r="BH66" s="50"/>
      <c r="BI66" s="49"/>
      <c r="BP66" s="50"/>
      <c r="BQ66" s="49"/>
      <c r="BX66" s="50"/>
      <c r="BY66" s="49"/>
      <c r="CF66" s="50"/>
      <c r="CG66" s="49"/>
      <c r="CN66" s="50"/>
      <c r="CO66" s="49"/>
      <c r="CV66" s="50"/>
      <c r="CW66" s="49"/>
      <c r="DD66" s="50"/>
      <c r="DE66" s="49"/>
      <c r="DL66" s="50"/>
      <c r="DM66" s="49"/>
      <c r="DT66" s="50"/>
    </row>
    <row r="67" spans="2:124" ht="14.4" x14ac:dyDescent="0.3">
      <c r="B67" s="6" t="s">
        <v>61</v>
      </c>
      <c r="C67" s="9" t="s">
        <v>65</v>
      </c>
      <c r="D67" s="9"/>
      <c r="E67" s="49"/>
      <c r="L67" s="18"/>
      <c r="T67" s="50"/>
      <c r="AB67" s="50"/>
      <c r="AJ67" s="50"/>
      <c r="AR67" s="50"/>
      <c r="AZ67" s="50"/>
      <c r="BA67" s="49"/>
      <c r="BH67" s="50"/>
      <c r="BI67" s="49"/>
      <c r="BP67" s="50"/>
      <c r="BQ67" s="49"/>
      <c r="BX67" s="50"/>
      <c r="BY67" s="49"/>
      <c r="CF67" s="50"/>
      <c r="CG67" s="49"/>
      <c r="CN67" s="50"/>
      <c r="CO67" s="49"/>
      <c r="CV67" s="50"/>
      <c r="CW67" s="49"/>
      <c r="DD67" s="50"/>
      <c r="DE67" s="49"/>
      <c r="DL67" s="50"/>
      <c r="DM67" s="49"/>
      <c r="DT67" s="50"/>
    </row>
    <row r="68" spans="2:124" x14ac:dyDescent="0.25">
      <c r="B68" s="5" t="s">
        <v>62</v>
      </c>
      <c r="C68" s="5" t="s">
        <v>65</v>
      </c>
      <c r="D68" s="5"/>
      <c r="E68" s="70"/>
      <c r="F68" s="56"/>
      <c r="H68" s="175">
        <f>H66</f>
        <v>1142.9000000000001</v>
      </c>
      <c r="I68" s="173"/>
      <c r="J68" s="175">
        <f>J66</f>
        <v>1142.9000000000001</v>
      </c>
      <c r="K68" s="173"/>
      <c r="L68" s="175"/>
      <c r="M68" s="175">
        <f>M66</f>
        <v>1142.9000000000001</v>
      </c>
      <c r="N68" s="175">
        <f>N66</f>
        <v>1299.7</v>
      </c>
      <c r="O68" s="173"/>
      <c r="P68" s="175">
        <f>P66</f>
        <v>1299.7</v>
      </c>
      <c r="Q68" s="173"/>
      <c r="R68" s="175">
        <f>R66</f>
        <v>1299.7</v>
      </c>
      <c r="S68" s="173"/>
      <c r="T68" s="174"/>
      <c r="U68" s="175">
        <f>U66</f>
        <v>1299.7</v>
      </c>
      <c r="V68" s="175">
        <f>V66</f>
        <v>1299.7</v>
      </c>
      <c r="W68" s="173"/>
      <c r="X68" s="175">
        <f>X66</f>
        <v>1299.7</v>
      </c>
      <c r="Y68" s="173"/>
      <c r="Z68" s="175">
        <f>Z66</f>
        <v>1299.7</v>
      </c>
      <c r="AA68" s="173"/>
      <c r="AB68" s="174"/>
      <c r="AC68" s="175">
        <f>AC66</f>
        <v>1299.7</v>
      </c>
      <c r="AD68" s="175">
        <f>AD66</f>
        <v>1299.7</v>
      </c>
      <c r="AE68" s="173"/>
      <c r="AF68" s="175">
        <f>AF66</f>
        <v>1299.7</v>
      </c>
      <c r="AG68" s="173"/>
      <c r="AH68" s="175">
        <f>AH66</f>
        <v>1299.7</v>
      </c>
      <c r="AI68" s="173"/>
      <c r="AJ68" s="174"/>
      <c r="AK68" s="175">
        <f>AK66</f>
        <v>1299.7</v>
      </c>
      <c r="AL68" s="175">
        <f>AL66</f>
        <v>1299.7</v>
      </c>
      <c r="AM68" s="173"/>
      <c r="AN68" s="175">
        <f>AN66</f>
        <v>1299.7</v>
      </c>
      <c r="AO68" s="173"/>
      <c r="AP68" s="175">
        <f>AP66</f>
        <v>1295.3</v>
      </c>
      <c r="AQ68" s="173"/>
      <c r="AR68" s="174"/>
      <c r="AS68" s="175">
        <f>AS66</f>
        <v>1295.3</v>
      </c>
      <c r="AT68" s="175">
        <f>AT66</f>
        <v>1295.3</v>
      </c>
      <c r="AU68" s="173"/>
      <c r="AV68" s="175">
        <f>AV66</f>
        <v>1295.3</v>
      </c>
      <c r="AX68" s="56"/>
      <c r="AZ68" s="50"/>
      <c r="BA68" s="49"/>
      <c r="BH68" s="50"/>
      <c r="BI68" s="49"/>
      <c r="BP68" s="50"/>
      <c r="BQ68" s="49"/>
      <c r="BX68" s="50"/>
      <c r="BY68" s="49"/>
      <c r="CF68" s="50"/>
      <c r="CG68" s="49"/>
      <c r="CN68" s="50"/>
      <c r="CO68" s="49"/>
      <c r="CV68" s="50"/>
      <c r="CW68" s="49"/>
      <c r="DD68" s="50"/>
      <c r="DE68" s="49"/>
      <c r="DL68" s="50"/>
      <c r="DM68" s="49"/>
      <c r="DT68" s="50"/>
    </row>
    <row r="69" spans="2:124" ht="14.4" x14ac:dyDescent="0.3">
      <c r="B69" s="6" t="s">
        <v>61</v>
      </c>
      <c r="C69" s="9" t="s">
        <v>65</v>
      </c>
      <c r="D69" s="9"/>
      <c r="E69" s="49"/>
      <c r="L69" s="18"/>
      <c r="T69" s="50"/>
      <c r="AB69" s="50"/>
      <c r="AJ69" s="50"/>
      <c r="AR69" s="50"/>
      <c r="AZ69" s="50"/>
      <c r="BA69" s="49"/>
      <c r="BH69" s="50"/>
      <c r="BI69" s="49"/>
      <c r="BP69" s="50"/>
      <c r="BQ69" s="49"/>
      <c r="BX69" s="50"/>
      <c r="BY69" s="49"/>
      <c r="CF69" s="50"/>
      <c r="CG69" s="49"/>
      <c r="CN69" s="50"/>
      <c r="CO69" s="49"/>
      <c r="CV69" s="50"/>
      <c r="CW69" s="49"/>
      <c r="DD69" s="50"/>
      <c r="DE69" s="49"/>
      <c r="DL69" s="50"/>
      <c r="DM69" s="49"/>
      <c r="DT69" s="50"/>
    </row>
    <row r="70" spans="2:124" x14ac:dyDescent="0.25">
      <c r="B70" s="5" t="s">
        <v>208</v>
      </c>
      <c r="C70" s="5" t="s">
        <v>65</v>
      </c>
      <c r="D70" s="5"/>
      <c r="E70" s="70"/>
      <c r="F70" s="56"/>
      <c r="H70" s="56">
        <f>H62*H72</f>
        <v>1416.8039999999905</v>
      </c>
      <c r="J70" s="56">
        <f>J62*J72</f>
        <v>8690.1359999999822</v>
      </c>
      <c r="L70" s="56"/>
      <c r="M70" s="56">
        <f>M62*M72</f>
        <v>2705.7800000000007</v>
      </c>
      <c r="N70" s="56">
        <f>N62*N72</f>
        <v>2917.1200000000099</v>
      </c>
      <c r="P70" s="56">
        <f>P62*P72</f>
        <v>3911.0850000000178</v>
      </c>
      <c r="R70" s="56">
        <f>R62*R72</f>
        <v>4698.3750000000218</v>
      </c>
      <c r="T70" s="50"/>
      <c r="U70" s="56">
        <f>U62*U72</f>
        <v>2884.4910000000068</v>
      </c>
      <c r="V70" s="56">
        <f>V62*V72</f>
        <v>185.28800000000169</v>
      </c>
      <c r="X70" s="56">
        <f>X62*X72</f>
        <v>4656.770999999977</v>
      </c>
      <c r="Z70" s="56">
        <f>Z62*Z72</f>
        <v>673.99199999999792</v>
      </c>
      <c r="AB70" s="50"/>
      <c r="AC70" s="56">
        <f>AC62*AC72</f>
        <v>10919.000000000022</v>
      </c>
      <c r="AD70" s="56">
        <f>AD62*AD72</f>
        <v>779.92200000000878</v>
      </c>
      <c r="AF70" s="56">
        <f>AF62*AF72</f>
        <v>1059.7350000000172</v>
      </c>
      <c r="AH70" s="56">
        <f>AH62*AH72</f>
        <v>1896.0699999999779</v>
      </c>
      <c r="AJ70" s="50"/>
      <c r="AK70" s="56">
        <f>AK62*AK72</f>
        <v>6702.4799999999477</v>
      </c>
      <c r="AL70" s="56">
        <f>AL62*AL72</f>
        <v>7420.9500000000144</v>
      </c>
      <c r="AN70" s="56">
        <f>AN62*AN72</f>
        <v>12972.432000000055</v>
      </c>
      <c r="AP70" s="56">
        <f>AP62*AP72</f>
        <v>2807.405999999974</v>
      </c>
      <c r="AR70" s="50"/>
      <c r="AS70" s="56">
        <f>AS62*AS72</f>
        <v>4350.3119999999808</v>
      </c>
      <c r="AT70" s="56">
        <f>AT62*AT72</f>
        <v>4625.2079999999978</v>
      </c>
      <c r="AV70" s="56">
        <f>AV62*AV72</f>
        <v>6665.984000000034</v>
      </c>
      <c r="AX70" s="56"/>
      <c r="AZ70" s="50"/>
      <c r="BA70" s="49"/>
      <c r="BH70" s="50"/>
      <c r="BI70" s="49"/>
      <c r="BP70" s="50"/>
      <c r="BQ70" s="49"/>
      <c r="BX70" s="50"/>
      <c r="BY70" s="49"/>
      <c r="CF70" s="50"/>
      <c r="CG70" s="49"/>
      <c r="CN70" s="50"/>
      <c r="CO70" s="49"/>
      <c r="CV70" s="50"/>
      <c r="CW70" s="49"/>
      <c r="DD70" s="50"/>
      <c r="DE70" s="49"/>
      <c r="DL70" s="50"/>
      <c r="DM70" s="49"/>
      <c r="DT70" s="50"/>
    </row>
    <row r="71" spans="2:124" ht="14.4" x14ac:dyDescent="0.3">
      <c r="B71"/>
      <c r="C71"/>
      <c r="D71"/>
      <c r="E71" s="49"/>
      <c r="T71" s="50"/>
      <c r="AB71" s="50"/>
      <c r="AJ71" s="50"/>
      <c r="AR71" s="50"/>
      <c r="AZ71" s="50"/>
      <c r="BA71" s="49"/>
      <c r="BH71" s="50"/>
      <c r="BI71" s="49"/>
      <c r="BP71" s="50"/>
      <c r="BQ71" s="49"/>
      <c r="BX71" s="50"/>
      <c r="BY71" s="49"/>
      <c r="CF71" s="50"/>
      <c r="CG71" s="49"/>
      <c r="CN71" s="50"/>
      <c r="CO71" s="49"/>
      <c r="CV71" s="50"/>
      <c r="CW71" s="49"/>
      <c r="DD71" s="50"/>
      <c r="DE71" s="49"/>
      <c r="DL71" s="50"/>
      <c r="DM71" s="49"/>
      <c r="DT71" s="50"/>
    </row>
    <row r="72" spans="2:124" x14ac:dyDescent="0.25">
      <c r="B72" s="5" t="s">
        <v>424</v>
      </c>
      <c r="C72" s="5" t="s">
        <v>66</v>
      </c>
      <c r="D72" s="5"/>
      <c r="E72" s="49"/>
      <c r="H72" s="173">
        <v>1.1100000000000001</v>
      </c>
      <c r="I72" s="173"/>
      <c r="J72" s="173">
        <v>2.76</v>
      </c>
      <c r="K72" s="173"/>
      <c r="L72" s="19">
        <f>L62/L65</f>
        <v>6.3756234141219821</v>
      </c>
      <c r="M72" s="173">
        <v>1.54</v>
      </c>
      <c r="N72" s="173">
        <v>1.6</v>
      </c>
      <c r="O72" s="173"/>
      <c r="P72" s="173">
        <v>1.85</v>
      </c>
      <c r="Q72" s="173"/>
      <c r="R72" s="173">
        <v>2.0099999999999998</v>
      </c>
      <c r="S72" s="173"/>
      <c r="T72" s="174">
        <f>M72+N72+P72+R72</f>
        <v>7</v>
      </c>
      <c r="U72" s="173">
        <v>1.49</v>
      </c>
      <c r="V72" s="173">
        <v>0.38</v>
      </c>
      <c r="W72" s="173"/>
      <c r="X72" s="173">
        <v>1.89</v>
      </c>
      <c r="Y72" s="173"/>
      <c r="Z72" s="173">
        <v>0.72</v>
      </c>
      <c r="AA72" s="173"/>
      <c r="AB72" s="174">
        <f>U72+V72+X72+Z72</f>
        <v>4.4799999999999995</v>
      </c>
      <c r="AC72" s="173">
        <v>-6.1</v>
      </c>
      <c r="AD72" s="173">
        <v>-1.01</v>
      </c>
      <c r="AE72" s="173"/>
      <c r="AF72" s="173">
        <v>1.55</v>
      </c>
      <c r="AG72" s="173"/>
      <c r="AH72" s="173">
        <v>1.21</v>
      </c>
      <c r="AI72" s="173"/>
      <c r="AJ72" s="174">
        <f>AC72+AD72+AF72+AH72</f>
        <v>-4.3499999999999996</v>
      </c>
      <c r="AK72" s="173">
        <v>2.14</v>
      </c>
      <c r="AL72" s="173">
        <v>2.39</v>
      </c>
      <c r="AM72" s="173"/>
      <c r="AN72" s="173">
        <v>3.16</v>
      </c>
      <c r="AO72" s="173"/>
      <c r="AP72" s="173">
        <v>1.47</v>
      </c>
      <c r="AQ72" s="173"/>
      <c r="AR72" s="174">
        <f>AK72+AL72+AN72+AP72</f>
        <v>9.16</v>
      </c>
      <c r="AS72" s="173">
        <v>1.84</v>
      </c>
      <c r="AT72" s="173">
        <v>1.89</v>
      </c>
      <c r="AU72" s="173"/>
      <c r="AV72" s="173">
        <v>2.08</v>
      </c>
      <c r="AZ72" s="50"/>
      <c r="BA72" s="49"/>
      <c r="BH72" s="50"/>
      <c r="BI72" s="49"/>
      <c r="BP72" s="50"/>
      <c r="BQ72" s="49"/>
      <c r="BX72" s="50"/>
      <c r="BY72" s="49"/>
      <c r="CF72" s="50"/>
      <c r="CG72" s="49"/>
      <c r="CN72" s="50"/>
      <c r="CO72" s="49"/>
      <c r="CV72" s="50"/>
      <c r="CW72" s="49"/>
      <c r="DD72" s="50"/>
      <c r="DE72" s="49"/>
      <c r="DL72" s="50"/>
      <c r="DM72" s="49"/>
      <c r="DT72" s="50"/>
    </row>
    <row r="73" spans="2:124" x14ac:dyDescent="0.25">
      <c r="B73" s="5"/>
      <c r="C73" s="5"/>
      <c r="D73" s="5"/>
      <c r="E73" s="49"/>
      <c r="L73" s="29"/>
      <c r="T73" s="50"/>
      <c r="AB73" s="50"/>
      <c r="AJ73" s="50"/>
      <c r="AR73" s="50"/>
      <c r="AZ73" s="50"/>
      <c r="BA73" s="49"/>
      <c r="BH73" s="50"/>
      <c r="BI73" s="49"/>
      <c r="BP73" s="50"/>
      <c r="BQ73" s="49"/>
      <c r="BX73" s="50"/>
      <c r="BY73" s="49"/>
      <c r="CF73" s="50"/>
      <c r="CG73" s="49"/>
      <c r="CN73" s="50"/>
      <c r="CO73" s="49"/>
      <c r="CV73" s="50"/>
      <c r="CW73" s="49"/>
      <c r="DD73" s="50"/>
      <c r="DE73" s="49"/>
      <c r="DL73" s="50"/>
      <c r="DM73" s="49"/>
      <c r="DT73" s="50"/>
    </row>
    <row r="74" spans="2:124" ht="14.4" x14ac:dyDescent="0.3">
      <c r="B74"/>
      <c r="C74"/>
      <c r="D74"/>
      <c r="E74" s="49"/>
      <c r="T74" s="50"/>
      <c r="AB74" s="50"/>
      <c r="AJ74" s="50"/>
      <c r="AR74" s="50"/>
      <c r="AZ74" s="50"/>
      <c r="BA74" s="49"/>
      <c r="BH74" s="50"/>
      <c r="BI74" s="49"/>
      <c r="BP74" s="50"/>
      <c r="BQ74" s="49"/>
      <c r="BX74" s="50"/>
      <c r="BY74" s="49"/>
      <c r="CF74" s="50"/>
      <c r="CG74" s="49"/>
      <c r="CN74" s="50"/>
      <c r="CO74" s="49"/>
      <c r="CV74" s="50"/>
      <c r="CW74" s="49"/>
      <c r="DD74" s="50"/>
      <c r="DE74" s="49"/>
      <c r="DL74" s="50"/>
      <c r="DM74" s="49"/>
      <c r="DT74" s="50"/>
    </row>
    <row r="75" spans="2:124" x14ac:dyDescent="0.25">
      <c r="B75" s="5" t="s">
        <v>63</v>
      </c>
      <c r="C75" s="5" t="s">
        <v>66</v>
      </c>
      <c r="D75" s="5"/>
      <c r="E75" s="49"/>
      <c r="H75" s="10">
        <v>0</v>
      </c>
      <c r="J75" s="10">
        <v>0</v>
      </c>
      <c r="M75" s="10">
        <v>0</v>
      </c>
      <c r="N75" s="10">
        <v>0</v>
      </c>
      <c r="P75" s="10">
        <v>0</v>
      </c>
      <c r="R75" s="10">
        <v>0</v>
      </c>
      <c r="T75" s="50"/>
      <c r="U75" s="10">
        <v>0</v>
      </c>
      <c r="V75" s="10">
        <v>0</v>
      </c>
      <c r="X75" s="10">
        <v>0</v>
      </c>
      <c r="Z75" s="10">
        <v>0</v>
      </c>
      <c r="AB75" s="50"/>
      <c r="AD75" s="10">
        <v>0</v>
      </c>
      <c r="AF75" s="10">
        <v>0</v>
      </c>
      <c r="AH75" s="10">
        <v>0</v>
      </c>
      <c r="AJ75" s="50"/>
      <c r="AK75" s="10">
        <v>0</v>
      </c>
      <c r="AL75" s="10">
        <v>0</v>
      </c>
      <c r="AN75" s="10">
        <v>0</v>
      </c>
      <c r="AP75" s="10">
        <v>0</v>
      </c>
      <c r="AR75" s="50"/>
      <c r="AS75" s="10">
        <v>0</v>
      </c>
      <c r="AT75" s="10">
        <v>0</v>
      </c>
      <c r="AV75" s="10">
        <v>0</v>
      </c>
      <c r="AZ75" s="50"/>
      <c r="BA75" s="49"/>
      <c r="BH75" s="50"/>
      <c r="BI75" s="49"/>
      <c r="BP75" s="50"/>
      <c r="BQ75" s="49"/>
      <c r="BX75" s="50"/>
      <c r="BY75" s="49"/>
      <c r="CF75" s="50"/>
      <c r="CG75" s="49"/>
      <c r="CN75" s="50"/>
      <c r="CO75" s="49"/>
      <c r="CV75" s="50"/>
      <c r="CW75" s="49"/>
      <c r="DD75" s="50"/>
      <c r="DE75" s="49"/>
      <c r="DL75" s="50"/>
      <c r="DM75" s="49"/>
      <c r="DT75" s="50"/>
    </row>
    <row r="76" spans="2:124" ht="14.4" x14ac:dyDescent="0.25">
      <c r="B76" s="6" t="s">
        <v>64</v>
      </c>
      <c r="C76" s="9" t="s">
        <v>58</v>
      </c>
      <c r="D76" s="9"/>
    </row>
    <row r="78" spans="2:124" s="5" customFormat="1" x14ac:dyDescent="0.3">
      <c r="B78" s="181" t="s">
        <v>69</v>
      </c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</row>
    <row r="80" spans="2:124" x14ac:dyDescent="0.25">
      <c r="B80" s="23" t="s">
        <v>70</v>
      </c>
    </row>
    <row r="81" spans="2:47" x14ac:dyDescent="0.25">
      <c r="B81" s="5" t="s">
        <v>256</v>
      </c>
      <c r="C81" s="10" t="s">
        <v>57</v>
      </c>
      <c r="G81" s="19"/>
      <c r="K81" s="19">
        <f>K82+K83</f>
        <v>11884.6</v>
      </c>
      <c r="O81" s="15"/>
      <c r="S81" s="19">
        <f>S82+S83</f>
        <v>44940</v>
      </c>
      <c r="W81" s="19">
        <f>W82+W83</f>
        <v>40919.1</v>
      </c>
      <c r="AA81" s="19">
        <f>AA82+AA83</f>
        <v>37240.800000000003</v>
      </c>
      <c r="AE81" s="19">
        <f>AE82+AE83</f>
        <v>29228.1</v>
      </c>
      <c r="AI81" s="19">
        <f>AI82+AI83</f>
        <v>28095.8</v>
      </c>
      <c r="AM81" s="19">
        <f>AM82+AM83</f>
        <v>28215.1</v>
      </c>
      <c r="AQ81" s="34">
        <f>AQ82+AQ83</f>
        <v>23251.4</v>
      </c>
      <c r="AU81" s="34">
        <f>AU82+AU83</f>
        <v>16415.899999999998</v>
      </c>
    </row>
    <row r="82" spans="2:47" ht="14.4" x14ac:dyDescent="0.25">
      <c r="B82" s="93" t="s">
        <v>71</v>
      </c>
      <c r="C82" s="10" t="s">
        <v>57</v>
      </c>
      <c r="G82" s="19"/>
      <c r="K82" s="19">
        <v>572.5</v>
      </c>
      <c r="O82" s="15"/>
      <c r="S82" s="19">
        <v>1270.7</v>
      </c>
      <c r="W82" s="19">
        <v>2458.1999999999998</v>
      </c>
      <c r="AA82" s="19">
        <v>3948.3</v>
      </c>
      <c r="AE82" s="19">
        <v>1440</v>
      </c>
      <c r="AI82" s="19">
        <v>2586</v>
      </c>
      <c r="AM82" s="19">
        <v>7249.8</v>
      </c>
      <c r="AQ82" s="34">
        <v>5437</v>
      </c>
      <c r="AU82" s="34">
        <v>2761.6</v>
      </c>
    </row>
    <row r="83" spans="2:47" ht="14.4" x14ac:dyDescent="0.25">
      <c r="B83" s="93" t="s">
        <v>257</v>
      </c>
      <c r="C83" s="10" t="s">
        <v>57</v>
      </c>
      <c r="G83" s="19"/>
      <c r="K83" s="19">
        <v>11312.1</v>
      </c>
      <c r="O83" s="15"/>
      <c r="S83" s="19">
        <v>43669.3</v>
      </c>
      <c r="W83" s="19">
        <v>38460.9</v>
      </c>
      <c r="AA83" s="19">
        <v>33292.5</v>
      </c>
      <c r="AE83" s="19">
        <v>27788.1</v>
      </c>
      <c r="AI83" s="19">
        <v>25509.8</v>
      </c>
      <c r="AM83" s="19">
        <v>20965.3</v>
      </c>
      <c r="AQ83" s="34">
        <v>17814.400000000001</v>
      </c>
      <c r="AU83" s="34">
        <v>13654.3</v>
      </c>
    </row>
    <row r="84" spans="2:47" x14ac:dyDescent="0.25">
      <c r="B84" s="22" t="s">
        <v>72</v>
      </c>
      <c r="C84" s="10" t="s">
        <v>57</v>
      </c>
      <c r="G84" s="19"/>
      <c r="K84" s="19">
        <v>47777.1</v>
      </c>
      <c r="O84" s="15"/>
      <c r="S84" s="19">
        <v>77165.2</v>
      </c>
      <c r="W84" s="19">
        <v>72069.8</v>
      </c>
      <c r="AA84" s="19">
        <v>76812.399999999994</v>
      </c>
      <c r="AE84" s="19">
        <v>74854.3</v>
      </c>
      <c r="AI84" s="19">
        <v>72038</v>
      </c>
      <c r="AM84" s="19">
        <v>79777.7</v>
      </c>
      <c r="AQ84" s="34">
        <v>86412.800000000003</v>
      </c>
      <c r="AU84" s="34">
        <v>109008</v>
      </c>
    </row>
    <row r="85" spans="2:47" ht="14.4" x14ac:dyDescent="0.3">
      <c r="B85" s="6" t="s">
        <v>73</v>
      </c>
      <c r="C85" s="18" t="s">
        <v>19</v>
      </c>
      <c r="G85" s="15"/>
      <c r="K85" s="26">
        <f>IFERROR(K84/K17*K9,"na")</f>
        <v>93.753717645996232</v>
      </c>
      <c r="O85" s="15"/>
      <c r="S85" s="26">
        <f>IFERROR(S84/S17*S9,"na")</f>
        <v>106.53532555247239</v>
      </c>
      <c r="W85" s="26">
        <f>IFERROR(W84/W17*W9,"na")</f>
        <v>101.02353166178682</v>
      </c>
      <c r="AA85" s="26">
        <f>IFERROR(AA84/AA17*AA9,"na")</f>
        <v>107.2175696455607</v>
      </c>
      <c r="AE85" s="26">
        <f>IFERROR(AE84/AE17*AE9,"na")</f>
        <v>120.18852498930674</v>
      </c>
      <c r="AI85" s="26">
        <f>IFERROR(AI84/AI17*AI9,"na")</f>
        <v>115.83727718622426</v>
      </c>
      <c r="AM85" s="26">
        <f>IFERROR(AM84/AM17*AM9,"na")</f>
        <v>116.26936617539073</v>
      </c>
      <c r="AQ85" s="26">
        <f>IFERROR(AQ84/AQ17*AQ9,"na")</f>
        <v>101.43945762886302</v>
      </c>
      <c r="AU85" s="26">
        <f>IFERROR(AU84/AU17*AU9,"na")</f>
        <v>128.30595362363144</v>
      </c>
    </row>
    <row r="86" spans="2:47" x14ac:dyDescent="0.25">
      <c r="B86" s="22" t="s">
        <v>74</v>
      </c>
      <c r="C86" s="10" t="s">
        <v>57</v>
      </c>
      <c r="G86" s="15"/>
      <c r="K86" s="19">
        <v>15151.4</v>
      </c>
      <c r="O86" s="15"/>
      <c r="S86" s="19">
        <v>22185.8</v>
      </c>
      <c r="W86" s="19">
        <v>21390.799999999999</v>
      </c>
      <c r="AA86" s="19">
        <v>19314.099999999999</v>
      </c>
      <c r="AE86" s="19">
        <v>19121.599999999999</v>
      </c>
      <c r="AI86" s="19">
        <v>17829.099999999999</v>
      </c>
      <c r="AM86" s="19">
        <v>22540.6</v>
      </c>
      <c r="AQ86" s="34">
        <v>24155.5</v>
      </c>
      <c r="AU86" s="34">
        <v>24030.2</v>
      </c>
    </row>
    <row r="87" spans="2:47" ht="14.4" x14ac:dyDescent="0.3">
      <c r="B87" s="6" t="s">
        <v>75</v>
      </c>
      <c r="C87" s="18" t="s">
        <v>19</v>
      </c>
      <c r="G87" s="15"/>
      <c r="K87" s="26">
        <f>IFERROR(K86/K17*K9,"na")</f>
        <v>29.73181874876347</v>
      </c>
      <c r="L87" s="26"/>
      <c r="M87" s="26"/>
      <c r="N87" s="26"/>
      <c r="O87" s="26"/>
      <c r="P87" s="26"/>
      <c r="Q87" s="26"/>
      <c r="R87" s="26"/>
      <c r="S87" s="26">
        <f t="shared" ref="S87:AU87" si="338">IFERROR(S86/S17*S9,"na")</f>
        <v>30.630017490294094</v>
      </c>
      <c r="T87" s="26"/>
      <c r="U87" s="26"/>
      <c r="V87" s="26"/>
      <c r="W87" s="26">
        <f t="shared" si="338"/>
        <v>29.984461745015931</v>
      </c>
      <c r="X87" s="26"/>
      <c r="Y87" s="26"/>
      <c r="Z87" s="26"/>
      <c r="AA87" s="26">
        <f t="shared" si="338"/>
        <v>26.959330289007042</v>
      </c>
      <c r="AB87" s="26"/>
      <c r="AC87" s="26"/>
      <c r="AD87" s="26"/>
      <c r="AE87" s="26">
        <f t="shared" si="338"/>
        <v>30.702269601552985</v>
      </c>
      <c r="AF87" s="26"/>
      <c r="AG87" s="26"/>
      <c r="AH87" s="26"/>
      <c r="AI87" s="26">
        <f t="shared" si="338"/>
        <v>28.669235662857247</v>
      </c>
      <c r="AJ87" s="26"/>
      <c r="AK87" s="26"/>
      <c r="AL87" s="26"/>
      <c r="AM87" s="26">
        <f t="shared" si="338"/>
        <v>32.851050797566394</v>
      </c>
      <c r="AN87" s="26"/>
      <c r="AO87" s="26"/>
      <c r="AP87" s="26"/>
      <c r="AQ87" s="26">
        <f t="shared" si="338"/>
        <v>28.355993773538184</v>
      </c>
      <c r="AR87" s="26"/>
      <c r="AS87" s="26"/>
      <c r="AT87" s="26"/>
      <c r="AU87" s="26">
        <f t="shared" si="338"/>
        <v>28.284325249216469</v>
      </c>
    </row>
    <row r="88" spans="2:47" x14ac:dyDescent="0.25">
      <c r="B88" s="8" t="s">
        <v>258</v>
      </c>
      <c r="C88" s="10" t="s">
        <v>57</v>
      </c>
      <c r="G88" s="15"/>
      <c r="K88" s="19">
        <v>430.6</v>
      </c>
      <c r="O88" s="15"/>
      <c r="S88" s="19">
        <v>434.8</v>
      </c>
      <c r="W88" s="19">
        <v>433.5</v>
      </c>
      <c r="AA88" s="19">
        <v>26.8</v>
      </c>
      <c r="AE88" s="19">
        <v>372.4</v>
      </c>
      <c r="AI88" s="19">
        <v>520.79999999999995</v>
      </c>
      <c r="AM88" s="19">
        <v>173.4</v>
      </c>
      <c r="AQ88" s="34">
        <v>35.1</v>
      </c>
      <c r="AU88" s="34">
        <v>176.8</v>
      </c>
    </row>
    <row r="89" spans="2:47" x14ac:dyDescent="0.25">
      <c r="B89" s="22" t="s">
        <v>76</v>
      </c>
      <c r="C89" s="10" t="s">
        <v>57</v>
      </c>
      <c r="G89" s="15"/>
      <c r="K89" s="19">
        <v>500</v>
      </c>
      <c r="O89" s="15"/>
      <c r="S89" s="19">
        <v>500</v>
      </c>
      <c r="W89" s="19">
        <v>3503.1</v>
      </c>
      <c r="AA89" s="19">
        <v>500.3</v>
      </c>
      <c r="AE89" s="19">
        <v>0</v>
      </c>
      <c r="AI89" s="19">
        <v>0</v>
      </c>
      <c r="AM89" s="19">
        <v>4764.5</v>
      </c>
      <c r="AQ89" s="34">
        <v>2502.6999999999998</v>
      </c>
      <c r="AU89" s="34">
        <v>1500.2</v>
      </c>
    </row>
    <row r="90" spans="2:47" x14ac:dyDescent="0.25">
      <c r="B90" s="22" t="s">
        <v>259</v>
      </c>
      <c r="C90" s="10" t="s">
        <v>57</v>
      </c>
      <c r="G90" s="15"/>
      <c r="K90" s="19">
        <v>0</v>
      </c>
      <c r="O90" s="15"/>
      <c r="S90" s="19">
        <v>0</v>
      </c>
      <c r="W90" s="19">
        <v>0</v>
      </c>
      <c r="AA90" s="19">
        <v>0</v>
      </c>
      <c r="AE90" s="19">
        <v>0</v>
      </c>
      <c r="AI90" s="19">
        <v>0</v>
      </c>
      <c r="AM90" s="19">
        <v>0</v>
      </c>
      <c r="AQ90" s="34">
        <v>0</v>
      </c>
      <c r="AU90" s="34">
        <v>0</v>
      </c>
    </row>
    <row r="91" spans="2:47" x14ac:dyDescent="0.25">
      <c r="B91" s="22" t="s">
        <v>271</v>
      </c>
      <c r="C91" s="10" t="s">
        <v>57</v>
      </c>
      <c r="G91" s="15"/>
      <c r="K91" s="19">
        <v>1303.9000000000001</v>
      </c>
      <c r="O91" s="15"/>
      <c r="S91" s="19">
        <v>2997.5</v>
      </c>
      <c r="W91" s="19">
        <v>4823.7</v>
      </c>
      <c r="AA91" s="19">
        <v>6556.9</v>
      </c>
      <c r="AE91" s="19">
        <v>7585.8</v>
      </c>
      <c r="AI91" s="19">
        <v>3844.9</v>
      </c>
      <c r="AM91" s="19">
        <v>2386.4</v>
      </c>
      <c r="AQ91" s="34">
        <v>3219.9</v>
      </c>
      <c r="AU91" s="34">
        <v>3116.1</v>
      </c>
    </row>
    <row r="92" spans="2:47" x14ac:dyDescent="0.25">
      <c r="B92" s="22" t="s">
        <v>77</v>
      </c>
      <c r="C92" s="10" t="s">
        <v>57</v>
      </c>
      <c r="G92" s="15"/>
      <c r="K92" s="19">
        <v>10026.9</v>
      </c>
      <c r="O92" s="15"/>
      <c r="S92" s="19">
        <v>11037.6</v>
      </c>
      <c r="W92" s="19">
        <v>4709.2</v>
      </c>
      <c r="AA92" s="19">
        <v>4867.3999999999996</v>
      </c>
      <c r="AE92" s="19">
        <v>4918.8</v>
      </c>
      <c r="AI92" s="19">
        <v>4849.3999999999996</v>
      </c>
      <c r="AM92" s="19">
        <v>5465.6</v>
      </c>
      <c r="AQ92" s="34">
        <v>6579.5</v>
      </c>
      <c r="AU92" s="34">
        <v>8078.9</v>
      </c>
    </row>
    <row r="93" spans="2:47" ht="14.4" x14ac:dyDescent="0.25">
      <c r="B93" s="6" t="s">
        <v>24</v>
      </c>
      <c r="C93" s="10" t="s">
        <v>58</v>
      </c>
      <c r="G93" s="15"/>
      <c r="K93" s="20">
        <f>IFERROR(K92/K13,"na")</f>
        <v>4.7971397719721191E-2</v>
      </c>
      <c r="O93" s="15"/>
      <c r="S93" s="20">
        <f>IFERROR(S92/S13,"na")</f>
        <v>3.7620875673122112E-2</v>
      </c>
      <c r="W93" s="20">
        <f>IFERROR(W92/W13,"na")</f>
        <v>1.6305162620556649E-2</v>
      </c>
      <c r="AA93" s="20">
        <f>IFERROR(AA92/AA13,"na")</f>
        <v>1.660622796665653E-2</v>
      </c>
      <c r="AE93" s="20">
        <f>IFERROR(AE92/AE13,"na")</f>
        <v>1.952274299540032E-2</v>
      </c>
      <c r="AI93" s="20">
        <f>IFERROR(AI92/AI13,"na")</f>
        <v>1.8604026639658718E-2</v>
      </c>
      <c r="AM93" s="20">
        <f>IFERROR(AM92/AM13,"na")</f>
        <v>1.9091111364932731E-2</v>
      </c>
      <c r="AQ93" s="20">
        <f>IFERROR(AQ92/AQ13,"na")</f>
        <v>1.8750944030733366E-2</v>
      </c>
      <c r="AU93" s="20">
        <f>IFERROR(AU92/AU13,"na")</f>
        <v>2.3306836468164237E-2</v>
      </c>
    </row>
    <row r="94" spans="2:47" s="40" customFormat="1" x14ac:dyDescent="0.25">
      <c r="B94" s="24" t="s">
        <v>78</v>
      </c>
      <c r="G94" s="16"/>
      <c r="K94" s="16">
        <f t="shared" ref="K94" si="339">K81+K84+K86+K88+K89+K90+K91+K92</f>
        <v>87074.499999999985</v>
      </c>
      <c r="O94" s="16"/>
      <c r="S94" s="16">
        <f t="shared" ref="S94" si="340">S81+S84+S86+S88+S89+S90+S91+S92</f>
        <v>159260.9</v>
      </c>
      <c r="W94" s="16">
        <f t="shared" ref="W94" si="341">W81+W84+W86+W88+W89+W90+W91+W92</f>
        <v>147849.20000000001</v>
      </c>
      <c r="AA94" s="16">
        <f t="shared" ref="AA94" si="342">AA81+AA84+AA86+AA88+AA89+AA90+AA91+AA92</f>
        <v>145318.69999999995</v>
      </c>
      <c r="AB94" s="16"/>
      <c r="AC94" s="16"/>
      <c r="AD94" s="16"/>
      <c r="AE94" s="16">
        <f>AE81+AE84+AE86+AE88+AE89+AE90+AE91+AE92</f>
        <v>136080.99999999997</v>
      </c>
      <c r="AI94" s="16">
        <f>AI81+AI84+AI86+AI88+AI89+AI90+AI91+AI92</f>
        <v>127177.99999999999</v>
      </c>
      <c r="AM94" s="16">
        <f>AM81+AM84+AM86+AM88+AM89+AM90+AM91+AM92</f>
        <v>143323.29999999999</v>
      </c>
      <c r="AQ94" s="16">
        <f>AQ81+AQ84+AQ86+AQ88+AQ89+AQ90+AQ91+AQ92</f>
        <v>146156.90000000002</v>
      </c>
      <c r="AU94" s="16">
        <f>AU81+AU84+AU86+AU88+AU89+AU90+AU91+AU92</f>
        <v>162326.1</v>
      </c>
    </row>
    <row r="95" spans="2:47" x14ac:dyDescent="0.25">
      <c r="B95" s="10" t="s">
        <v>426</v>
      </c>
      <c r="G95" s="15"/>
      <c r="K95" s="19">
        <v>0</v>
      </c>
      <c r="O95" s="15"/>
      <c r="S95" s="15">
        <v>0</v>
      </c>
      <c r="W95" s="15">
        <v>0</v>
      </c>
      <c r="AA95" s="19">
        <v>52.2</v>
      </c>
      <c r="AE95" s="19">
        <v>52.2</v>
      </c>
      <c r="AI95" s="19">
        <v>305.3</v>
      </c>
      <c r="AM95" s="34">
        <v>305.3</v>
      </c>
      <c r="AQ95" s="34">
        <v>233.2</v>
      </c>
      <c r="AU95" s="34">
        <v>230.9</v>
      </c>
    </row>
    <row r="96" spans="2:47" x14ac:dyDescent="0.25">
      <c r="B96" s="23" t="s">
        <v>79</v>
      </c>
      <c r="G96" s="15"/>
      <c r="K96" s="15"/>
      <c r="O96" s="15"/>
      <c r="S96" s="15"/>
      <c r="W96" s="15"/>
      <c r="AA96" s="15"/>
      <c r="AE96" s="15"/>
      <c r="AI96" s="19"/>
      <c r="AM96" s="34"/>
      <c r="AQ96" s="34"/>
      <c r="AU96" s="34"/>
    </row>
    <row r="97" spans="2:47" x14ac:dyDescent="0.25">
      <c r="B97" s="22" t="s">
        <v>80</v>
      </c>
      <c r="C97" s="10" t="s">
        <v>57</v>
      </c>
      <c r="G97" s="15"/>
      <c r="K97" s="19">
        <v>34657.5</v>
      </c>
      <c r="O97" s="15"/>
      <c r="S97" s="19">
        <v>42879.3</v>
      </c>
      <c r="W97" s="19">
        <v>42850.7</v>
      </c>
      <c r="AA97" s="19">
        <v>43265.7</v>
      </c>
      <c r="AE97" s="19">
        <v>42356.2</v>
      </c>
      <c r="AI97" s="19">
        <v>44258.2</v>
      </c>
      <c r="AM97" s="34">
        <v>45645.2</v>
      </c>
      <c r="AQ97" s="34">
        <v>49693.7</v>
      </c>
      <c r="AU97" s="34">
        <v>55540.4</v>
      </c>
    </row>
    <row r="98" spans="2:47" x14ac:dyDescent="0.25">
      <c r="B98" s="22" t="s">
        <v>260</v>
      </c>
      <c r="C98" s="10" t="s">
        <v>57</v>
      </c>
      <c r="G98" s="15"/>
      <c r="K98" s="19">
        <v>5305.3</v>
      </c>
      <c r="O98" s="15"/>
      <c r="S98" s="19">
        <v>3759.9</v>
      </c>
      <c r="W98" s="19">
        <v>2574.1</v>
      </c>
      <c r="AA98" s="19">
        <v>3239.6</v>
      </c>
      <c r="AE98" s="19">
        <v>7242.7</v>
      </c>
      <c r="AI98" s="19">
        <v>8695.2999999999993</v>
      </c>
      <c r="AM98" s="34">
        <v>10916.6</v>
      </c>
      <c r="AQ98" s="34">
        <v>10563.4</v>
      </c>
      <c r="AU98" s="34">
        <v>7463.6</v>
      </c>
    </row>
    <row r="99" spans="2:47" x14ac:dyDescent="0.25">
      <c r="B99" s="22" t="s">
        <v>389</v>
      </c>
      <c r="G99" s="15"/>
      <c r="K99" s="19">
        <v>0</v>
      </c>
      <c r="O99" s="15"/>
      <c r="S99" s="19">
        <v>0</v>
      </c>
      <c r="W99" s="19">
        <v>0</v>
      </c>
      <c r="AA99" s="19">
        <v>0</v>
      </c>
      <c r="AE99" s="19">
        <v>0</v>
      </c>
      <c r="AI99" s="19">
        <v>0</v>
      </c>
      <c r="AM99" s="34">
        <v>0</v>
      </c>
      <c r="AQ99" s="34">
        <v>0</v>
      </c>
      <c r="AU99" s="34">
        <v>3970.4</v>
      </c>
    </row>
    <row r="100" spans="2:47" x14ac:dyDescent="0.25">
      <c r="B100" s="22" t="s">
        <v>81</v>
      </c>
      <c r="C100" s="10" t="s">
        <v>57</v>
      </c>
      <c r="G100" s="15"/>
      <c r="K100" s="19">
        <f>K101+K102+K103</f>
        <v>2367.5</v>
      </c>
      <c r="O100" s="15"/>
      <c r="S100" s="19">
        <f>S101+S102+S103</f>
        <v>2562.1</v>
      </c>
      <c r="W100" s="19">
        <f>W101+W102+W103</f>
        <v>4115.3</v>
      </c>
      <c r="AA100" s="19">
        <f>AA101+AA102+AA103</f>
        <v>4170.8999999999996</v>
      </c>
      <c r="AE100" s="19">
        <f>AE101+AE102+AE103</f>
        <v>4318.1000000000004</v>
      </c>
      <c r="AI100" s="19">
        <f>AI101+AI102+AI103</f>
        <v>4556.5</v>
      </c>
      <c r="AM100" s="34">
        <f>AM101+AM102+AM103</f>
        <v>4577.1000000000004</v>
      </c>
      <c r="AQ100" s="34">
        <f>AQ101+AQ102+AQ103</f>
        <v>4606.2000000000007</v>
      </c>
      <c r="AU100" s="34">
        <f>AU101+AU102+AU103</f>
        <v>7519.2000000000007</v>
      </c>
    </row>
    <row r="101" spans="2:47" ht="14.4" x14ac:dyDescent="0.3">
      <c r="B101" s="37" t="s">
        <v>86</v>
      </c>
      <c r="C101" s="10" t="s">
        <v>57</v>
      </c>
      <c r="G101" s="15"/>
      <c r="K101" s="19">
        <v>2218.5</v>
      </c>
      <c r="O101" s="15"/>
      <c r="S101" s="19">
        <v>2455.1</v>
      </c>
      <c r="W101" s="19">
        <v>2779</v>
      </c>
      <c r="AA101" s="19">
        <v>2816.4</v>
      </c>
      <c r="AE101" s="19">
        <v>2986.3</v>
      </c>
      <c r="AI101" s="19">
        <v>3133.5</v>
      </c>
      <c r="AM101" s="34">
        <v>3166.8</v>
      </c>
      <c r="AQ101" s="34">
        <v>3200.8</v>
      </c>
      <c r="AU101" s="34">
        <v>4032.8</v>
      </c>
    </row>
    <row r="102" spans="2:47" ht="14.4" x14ac:dyDescent="0.3">
      <c r="B102" s="37" t="s">
        <v>87</v>
      </c>
      <c r="C102" s="10" t="s">
        <v>57</v>
      </c>
      <c r="G102" s="15"/>
      <c r="K102" s="19">
        <v>0</v>
      </c>
      <c r="O102" s="15"/>
      <c r="S102" s="19">
        <v>0</v>
      </c>
      <c r="W102" s="19">
        <v>0</v>
      </c>
      <c r="AA102" s="19">
        <v>0</v>
      </c>
      <c r="AE102" s="19">
        <v>0</v>
      </c>
      <c r="AI102" s="19">
        <v>93.2</v>
      </c>
      <c r="AM102" s="34">
        <v>90.5</v>
      </c>
      <c r="AQ102" s="34">
        <v>31.8</v>
      </c>
      <c r="AU102" s="34">
        <v>31</v>
      </c>
    </row>
    <row r="103" spans="2:47" ht="14.4" x14ac:dyDescent="0.3">
      <c r="B103" s="37" t="s">
        <v>88</v>
      </c>
      <c r="C103" s="10" t="s">
        <v>57</v>
      </c>
      <c r="G103" s="15"/>
      <c r="K103" s="19">
        <v>149</v>
      </c>
      <c r="O103" s="15"/>
      <c r="S103" s="19">
        <v>107</v>
      </c>
      <c r="W103" s="19">
        <v>1336.3</v>
      </c>
      <c r="AA103" s="19">
        <v>1354.5</v>
      </c>
      <c r="AE103" s="19">
        <v>1331.8</v>
      </c>
      <c r="AI103" s="19">
        <v>1329.8</v>
      </c>
      <c r="AM103" s="34">
        <v>1319.8</v>
      </c>
      <c r="AQ103" s="34">
        <v>1373.6</v>
      </c>
      <c r="AU103" s="34">
        <v>3455.4</v>
      </c>
    </row>
    <row r="104" spans="2:47" x14ac:dyDescent="0.25">
      <c r="B104" s="15" t="s">
        <v>272</v>
      </c>
      <c r="C104" s="10" t="s">
        <v>57</v>
      </c>
      <c r="G104" s="15"/>
      <c r="K104" s="19">
        <v>0</v>
      </c>
      <c r="O104" s="15"/>
      <c r="S104" s="19">
        <v>0</v>
      </c>
      <c r="W104" s="19">
        <v>0</v>
      </c>
      <c r="AA104" s="19">
        <v>490.5</v>
      </c>
      <c r="AE104" s="19">
        <v>145.5</v>
      </c>
      <c r="AI104" s="19">
        <v>0</v>
      </c>
      <c r="AM104" s="34">
        <v>345</v>
      </c>
      <c r="AQ104" s="34">
        <v>490.5</v>
      </c>
      <c r="AU104" s="34">
        <v>325</v>
      </c>
    </row>
    <row r="105" spans="2:47" x14ac:dyDescent="0.25">
      <c r="B105" s="22" t="s">
        <v>82</v>
      </c>
      <c r="C105" s="10" t="s">
        <v>57</v>
      </c>
      <c r="G105" s="15"/>
      <c r="K105" s="19">
        <v>2820.7</v>
      </c>
      <c r="O105" s="15"/>
      <c r="S105" s="19">
        <v>3120.5</v>
      </c>
      <c r="W105" s="19">
        <v>3226.2</v>
      </c>
      <c r="AA105" s="19">
        <v>3420.9</v>
      </c>
      <c r="AE105" s="19">
        <v>3150.2</v>
      </c>
      <c r="AI105" s="19">
        <v>3115.9</v>
      </c>
      <c r="AM105" s="34">
        <v>3422.6</v>
      </c>
      <c r="AQ105" s="34">
        <v>3737.2</v>
      </c>
      <c r="AU105" s="34">
        <v>1.3</v>
      </c>
    </row>
    <row r="106" spans="2:47" x14ac:dyDescent="0.25">
      <c r="B106" s="22" t="s">
        <v>83</v>
      </c>
      <c r="C106" s="10" t="s">
        <v>57</v>
      </c>
      <c r="G106" s="15"/>
      <c r="K106" s="19">
        <v>0</v>
      </c>
      <c r="O106" s="15"/>
      <c r="S106" s="19">
        <v>567.1</v>
      </c>
      <c r="W106" s="19">
        <v>515.4</v>
      </c>
      <c r="AA106" s="19">
        <v>496.9</v>
      </c>
      <c r="AE106" s="19">
        <v>484.1</v>
      </c>
      <c r="AI106" s="19">
        <v>488</v>
      </c>
      <c r="AM106" s="34">
        <v>545.6</v>
      </c>
      <c r="AQ106" s="34">
        <v>538.4</v>
      </c>
      <c r="AU106" s="34">
        <v>3149.6</v>
      </c>
    </row>
    <row r="107" spans="2:47" x14ac:dyDescent="0.25">
      <c r="B107" s="22" t="s">
        <v>261</v>
      </c>
      <c r="C107" s="10" t="s">
        <v>57</v>
      </c>
      <c r="G107" s="15"/>
      <c r="K107" s="19">
        <v>325.3</v>
      </c>
      <c r="O107" s="15"/>
      <c r="S107" s="19">
        <v>458.5</v>
      </c>
      <c r="W107" s="19">
        <v>634.79999999999995</v>
      </c>
      <c r="AA107" s="19">
        <v>729.8</v>
      </c>
      <c r="AE107" s="19">
        <v>2121.1999999999998</v>
      </c>
      <c r="AI107" s="19">
        <v>768.3</v>
      </c>
      <c r="AM107" s="34">
        <v>926.1</v>
      </c>
      <c r="AQ107" s="34">
        <v>639.5</v>
      </c>
      <c r="AU107" s="34">
        <v>812</v>
      </c>
    </row>
    <row r="108" spans="2:47" x14ac:dyDescent="0.25">
      <c r="B108" s="22" t="s">
        <v>386</v>
      </c>
      <c r="C108" s="10" t="s">
        <v>57</v>
      </c>
      <c r="G108" s="15"/>
      <c r="K108" s="19">
        <v>0</v>
      </c>
      <c r="O108" s="15"/>
      <c r="S108" s="19">
        <v>0</v>
      </c>
      <c r="W108" s="19">
        <v>0</v>
      </c>
      <c r="AA108" s="19">
        <v>12</v>
      </c>
      <c r="AE108" s="19">
        <v>119.4</v>
      </c>
      <c r="AI108" s="19">
        <v>300.2</v>
      </c>
      <c r="AM108" s="34">
        <v>258.39999999999998</v>
      </c>
      <c r="AQ108" s="34">
        <v>250.6</v>
      </c>
      <c r="AU108" s="34">
        <v>355.3</v>
      </c>
    </row>
    <row r="109" spans="2:47" x14ac:dyDescent="0.25">
      <c r="B109" s="22" t="s">
        <v>387</v>
      </c>
      <c r="C109" s="10" t="s">
        <v>57</v>
      </c>
      <c r="G109" s="15"/>
      <c r="K109" s="19">
        <v>8.1999999999999993</v>
      </c>
      <c r="O109" s="15"/>
      <c r="S109" s="19">
        <v>30.1</v>
      </c>
      <c r="W109" s="19">
        <v>986.8</v>
      </c>
      <c r="AA109" s="19">
        <v>600.4</v>
      </c>
      <c r="AE109" s="19">
        <v>1209.7</v>
      </c>
      <c r="AI109" s="19">
        <v>615.70000000000005</v>
      </c>
      <c r="AM109" s="34">
        <v>616.20000000000005</v>
      </c>
      <c r="AQ109" s="34">
        <v>15.5</v>
      </c>
      <c r="AU109" s="34">
        <v>30.3</v>
      </c>
    </row>
    <row r="110" spans="2:47" x14ac:dyDescent="0.25">
      <c r="B110" s="22" t="s">
        <v>84</v>
      </c>
      <c r="C110" s="10" t="s">
        <v>57</v>
      </c>
      <c r="G110" s="15"/>
      <c r="K110" s="19">
        <v>719</v>
      </c>
      <c r="O110" s="15"/>
      <c r="S110" s="19">
        <v>534.20000000000005</v>
      </c>
      <c r="W110" s="19">
        <v>7423.4</v>
      </c>
      <c r="AA110" s="19">
        <v>8000.2</v>
      </c>
      <c r="AE110" s="19">
        <v>8031.6</v>
      </c>
      <c r="AI110" s="19">
        <v>7783.9</v>
      </c>
      <c r="AM110" s="34">
        <v>7833.3</v>
      </c>
      <c r="AQ110" s="34">
        <v>7450</v>
      </c>
      <c r="AU110" s="34">
        <v>8575.7000000000007</v>
      </c>
    </row>
    <row r="111" spans="2:47" s="40" customFormat="1" x14ac:dyDescent="0.25">
      <c r="B111" s="24" t="s">
        <v>85</v>
      </c>
      <c r="C111" s="40" t="s">
        <v>57</v>
      </c>
      <c r="G111" s="16"/>
      <c r="K111" s="16">
        <f>K104+K105+K106+K107+K108+K109+K110+K97+K98+K99+K100</f>
        <v>46203.5</v>
      </c>
      <c r="O111" s="16"/>
      <c r="S111" s="16">
        <f>S104+S105+S106+S107+S108+S109+S110+S97+S98+S99+S100</f>
        <v>53911.700000000004</v>
      </c>
      <c r="W111" s="16">
        <f>W104+W105+W106+W107+W108+W109+W110+W97+W98+W99+W100</f>
        <v>62326.7</v>
      </c>
      <c r="AA111" s="16">
        <f>AA104+AA105+AA106+AA107+AA108+AA109+AA110+AA97+AA98+AA99+AA100</f>
        <v>64426.899999999994</v>
      </c>
      <c r="AE111" s="16">
        <f>AE104+AE105+AE106+AE107+AE108+AE109+AE110+AE97+AE98+AE99+AE100</f>
        <v>69178.7</v>
      </c>
      <c r="AI111" s="16">
        <f>AI104+AI105+AI106+AI107+AI108+AI109+AI110+AI97+AI98+AI99+AI100</f>
        <v>70582</v>
      </c>
      <c r="AM111" s="16">
        <f>AM104+AM105+AM106+AM107+AM108+AM109+AM110+AM97+AM98+AM99+AM100</f>
        <v>75086.100000000006</v>
      </c>
      <c r="AQ111" s="16">
        <f>AQ104+AQ105+AQ106+AQ107+AQ108+AQ109+AQ110+AQ97+AQ98+AQ99+AQ100</f>
        <v>77984.999999999985</v>
      </c>
      <c r="AU111" s="16">
        <f>AU104+AU105+AU106+AU107+AU108+AU109+AU110+AU97+AU98+AU99+AU100</f>
        <v>87742.8</v>
      </c>
    </row>
    <row r="112" spans="2:47" x14ac:dyDescent="0.25">
      <c r="G112" s="15"/>
      <c r="K112" s="15"/>
      <c r="O112" s="15"/>
      <c r="S112" s="15"/>
      <c r="W112" s="15"/>
      <c r="AA112" s="15"/>
      <c r="AE112" s="15"/>
      <c r="AI112" s="15"/>
      <c r="AM112" s="15"/>
      <c r="AQ112" s="15"/>
      <c r="AU112" s="15"/>
    </row>
    <row r="113" spans="2:47" s="40" customFormat="1" x14ac:dyDescent="0.25">
      <c r="B113" s="23" t="s">
        <v>215</v>
      </c>
      <c r="C113" s="40" t="s">
        <v>57</v>
      </c>
      <c r="G113" s="16"/>
      <c r="K113" s="16">
        <f>K94+K111+K95</f>
        <v>133278</v>
      </c>
      <c r="O113" s="16"/>
      <c r="S113" s="16">
        <f>S94+S111+S95</f>
        <v>213172.6</v>
      </c>
      <c r="W113" s="16">
        <f>W94+W111+W95</f>
        <v>210175.90000000002</v>
      </c>
      <c r="AA113" s="16">
        <f>AA94+AA111+AA95</f>
        <v>209797.79999999996</v>
      </c>
      <c r="AE113" s="16">
        <f>AE94+AE111+AE95</f>
        <v>205311.89999999997</v>
      </c>
      <c r="AI113" s="16">
        <f>AI94+AI111+AI95</f>
        <v>198065.3</v>
      </c>
      <c r="AM113" s="16">
        <f>AM94+AM111+AM95</f>
        <v>218714.69999999998</v>
      </c>
      <c r="AQ113" s="16">
        <f>AQ94+AQ111+AQ95</f>
        <v>224375.10000000003</v>
      </c>
      <c r="AU113" s="16">
        <f>AU94+AU111+AU95</f>
        <v>250299.80000000002</v>
      </c>
    </row>
    <row r="114" spans="2:47" x14ac:dyDescent="0.25">
      <c r="B114" s="5"/>
      <c r="G114" s="15"/>
      <c r="K114" s="15"/>
      <c r="O114" s="15"/>
      <c r="S114" s="15"/>
      <c r="W114" s="15"/>
      <c r="AA114" s="15"/>
      <c r="AE114" s="15"/>
      <c r="AI114" s="15"/>
      <c r="AM114" s="15"/>
      <c r="AQ114" s="15"/>
      <c r="AU114" s="15"/>
    </row>
    <row r="115" spans="2:47" x14ac:dyDescent="0.25">
      <c r="B115" s="23" t="s">
        <v>216</v>
      </c>
      <c r="G115" s="15"/>
      <c r="K115" s="15"/>
      <c r="O115" s="15"/>
      <c r="S115" s="15"/>
      <c r="W115" s="15"/>
      <c r="AA115" s="15"/>
      <c r="AE115" s="15"/>
      <c r="AI115" s="15"/>
      <c r="AM115" s="15"/>
      <c r="AQ115" s="15"/>
      <c r="AU115" s="15"/>
    </row>
    <row r="116" spans="2:47" x14ac:dyDescent="0.25">
      <c r="B116" s="5" t="s">
        <v>217</v>
      </c>
      <c r="C116" s="10" t="s">
        <v>57</v>
      </c>
      <c r="G116" s="15"/>
      <c r="K116" s="19">
        <v>19258.3</v>
      </c>
      <c r="O116" s="15"/>
      <c r="S116" s="19">
        <v>25231.4</v>
      </c>
      <c r="W116" s="19">
        <v>29173.200000000001</v>
      </c>
      <c r="AA116" s="19">
        <v>22257.1</v>
      </c>
      <c r="AE116" s="19">
        <v>36429.300000000003</v>
      </c>
      <c r="AI116" s="19">
        <v>24153.9</v>
      </c>
      <c r="AM116" s="34">
        <v>18674</v>
      </c>
      <c r="AQ116" s="34">
        <v>15255.9</v>
      </c>
      <c r="AU116" s="34">
        <v>5426</v>
      </c>
    </row>
    <row r="117" spans="2:47" x14ac:dyDescent="0.25">
      <c r="B117" s="5" t="s">
        <v>265</v>
      </c>
      <c r="C117" s="10" t="s">
        <v>57</v>
      </c>
      <c r="G117" s="15"/>
      <c r="K117" s="19">
        <v>274.2</v>
      </c>
      <c r="O117" s="15"/>
      <c r="S117" s="19">
        <v>335.3</v>
      </c>
      <c r="W117" s="19">
        <v>458.6</v>
      </c>
      <c r="AA117" s="19">
        <v>520.20000000000005</v>
      </c>
      <c r="AE117" s="19">
        <v>595.9</v>
      </c>
      <c r="AI117" s="19">
        <v>635.70000000000005</v>
      </c>
      <c r="AM117" s="34">
        <v>520.79999999999995</v>
      </c>
      <c r="AQ117" s="34">
        <v>474.8</v>
      </c>
      <c r="AU117" s="34">
        <v>521.20000000000005</v>
      </c>
    </row>
    <row r="118" spans="2:47" x14ac:dyDescent="0.25">
      <c r="B118" s="5" t="s">
        <v>425</v>
      </c>
      <c r="C118" s="10" t="s">
        <v>57</v>
      </c>
      <c r="G118" s="15"/>
      <c r="K118" s="19">
        <v>0</v>
      </c>
      <c r="O118" s="15"/>
      <c r="S118" s="19">
        <v>0</v>
      </c>
      <c r="W118" s="19">
        <v>67537.2</v>
      </c>
      <c r="AA118" s="19">
        <v>64882</v>
      </c>
      <c r="AE118" s="19">
        <v>55176.2</v>
      </c>
      <c r="AI118" s="19">
        <v>41808.300000000003</v>
      </c>
      <c r="AM118" s="34">
        <v>55505.1</v>
      </c>
      <c r="AQ118" s="34">
        <v>57322.3</v>
      </c>
      <c r="AU118" s="34">
        <v>86627.7</v>
      </c>
    </row>
    <row r="119" spans="2:47" x14ac:dyDescent="0.25">
      <c r="B119" s="5" t="s">
        <v>218</v>
      </c>
      <c r="C119" s="10" t="s">
        <v>57</v>
      </c>
      <c r="G119" s="15"/>
      <c r="K119" s="19">
        <f>K121+K122</f>
        <v>51926.5</v>
      </c>
      <c r="O119" s="15"/>
      <c r="S119" s="19">
        <f>S121+S122</f>
        <v>92423.700000000012</v>
      </c>
      <c r="W119" s="19">
        <f>W121+W122</f>
        <v>14810.5</v>
      </c>
      <c r="AA119" s="19">
        <f>AA121+AA122</f>
        <v>20500.900000000001</v>
      </c>
      <c r="AE119" s="19">
        <f>AE121+AE122</f>
        <v>13601.7</v>
      </c>
      <c r="AI119" s="19">
        <f>AI121+AI122</f>
        <v>28186.2</v>
      </c>
      <c r="AM119" s="34">
        <f>AM121+AM122</f>
        <v>31201.200000000001</v>
      </c>
      <c r="AQ119" s="34">
        <f>AQ121+AQ122</f>
        <v>29557.1</v>
      </c>
      <c r="AU119" s="34">
        <f>AU121+AU122</f>
        <v>27551.4</v>
      </c>
    </row>
    <row r="120" spans="2:47" ht="14.4" x14ac:dyDescent="0.3">
      <c r="B120" s="6" t="s">
        <v>219</v>
      </c>
      <c r="C120" s="18" t="s">
        <v>19</v>
      </c>
      <c r="G120" s="15"/>
      <c r="K120" s="176">
        <f>IFERROR(K119/K17*K9,"na")</f>
        <v>101.8961473037255</v>
      </c>
      <c r="O120" s="15"/>
      <c r="S120" s="176">
        <f>IFERROR(S119/S17*S9,"na")</f>
        <v>127.60141836299321</v>
      </c>
      <c r="W120" s="176">
        <f>IFERROR(W119/W17*W9,"na")</f>
        <v>20.760554568999684</v>
      </c>
      <c r="AA120" s="176">
        <f>IFERROR(AA119/AA17*AA9,"na")</f>
        <v>28.615909326445681</v>
      </c>
      <c r="AE120" s="176">
        <f>IFERROR(AE119/AE17*AE9,"na")</f>
        <v>21.839336689369262</v>
      </c>
      <c r="AI120" s="176">
        <f>IFERROR(AI119/AI17*AI9,"na")</f>
        <v>45.323477362313696</v>
      </c>
      <c r="AM120" s="176">
        <f>IFERROR(AM119/AM17*AM9,"na")</f>
        <v>45.47315537940554</v>
      </c>
      <c r="AQ120" s="176">
        <f>IFERROR(AQ119/AQ17*AQ9,"na")</f>
        <v>34.69689899045126</v>
      </c>
      <c r="AU120" s="176">
        <f>IFERROR(AU119/AU17*AU9,"na")</f>
        <v>32.42889192230038</v>
      </c>
    </row>
    <row r="121" spans="2:47" ht="14.4" x14ac:dyDescent="0.25">
      <c r="B121" s="6" t="s">
        <v>391</v>
      </c>
      <c r="C121" s="10" t="s">
        <v>57</v>
      </c>
      <c r="G121" s="15"/>
      <c r="K121" s="19">
        <v>760.3</v>
      </c>
      <c r="O121" s="15"/>
      <c r="S121" s="19">
        <v>990.6</v>
      </c>
      <c r="W121" s="19">
        <v>876.4</v>
      </c>
      <c r="AA121" s="19">
        <v>371.4</v>
      </c>
      <c r="AE121" s="19">
        <v>878.6</v>
      </c>
      <c r="AI121" s="19">
        <v>1393.3</v>
      </c>
      <c r="AM121" s="34">
        <v>1293.3</v>
      </c>
      <c r="AQ121" s="34">
        <v>1686.3</v>
      </c>
      <c r="AU121" s="34">
        <v>2010.7</v>
      </c>
    </row>
    <row r="122" spans="2:47" ht="14.4" x14ac:dyDescent="0.25">
      <c r="B122" s="6" t="s">
        <v>392</v>
      </c>
      <c r="C122" s="10" t="s">
        <v>57</v>
      </c>
      <c r="G122" s="15"/>
      <c r="K122" s="19">
        <v>51166.2</v>
      </c>
      <c r="O122" s="15"/>
      <c r="S122" s="19">
        <v>91433.1</v>
      </c>
      <c r="W122" s="19">
        <v>13934.1</v>
      </c>
      <c r="AA122" s="19">
        <v>20129.5</v>
      </c>
      <c r="AE122" s="19">
        <v>12723.1</v>
      </c>
      <c r="AI122" s="19">
        <v>26792.9</v>
      </c>
      <c r="AM122" s="34">
        <v>29907.9</v>
      </c>
      <c r="AQ122" s="34">
        <v>27870.799999999999</v>
      </c>
      <c r="AU122" s="34">
        <v>25540.7</v>
      </c>
    </row>
    <row r="123" spans="2:47" x14ac:dyDescent="0.25">
      <c r="B123" s="8" t="s">
        <v>266</v>
      </c>
      <c r="C123" s="10" t="s">
        <v>57</v>
      </c>
      <c r="G123" s="15"/>
      <c r="K123" s="19">
        <v>5073.3999999999996</v>
      </c>
      <c r="O123" s="15"/>
      <c r="S123" s="19">
        <v>2591.6</v>
      </c>
      <c r="W123" s="19">
        <v>6721</v>
      </c>
      <c r="AA123" s="19">
        <v>6667.4</v>
      </c>
      <c r="AE123" s="19">
        <v>6943.8</v>
      </c>
      <c r="AI123" s="19">
        <v>7059</v>
      </c>
      <c r="AM123" s="34">
        <v>7633.8</v>
      </c>
      <c r="AQ123" s="34">
        <v>10795.3</v>
      </c>
      <c r="AU123" s="34">
        <v>10369.4</v>
      </c>
    </row>
    <row r="124" spans="2:47" x14ac:dyDescent="0.25">
      <c r="B124" s="8" t="s">
        <v>264</v>
      </c>
      <c r="C124" s="10" t="s">
        <v>57</v>
      </c>
      <c r="G124" s="15"/>
      <c r="K124" s="19">
        <v>28.6</v>
      </c>
      <c r="O124" s="15"/>
      <c r="S124" s="19">
        <v>254.7</v>
      </c>
      <c r="W124" s="19">
        <v>227.6</v>
      </c>
      <c r="AA124" s="19">
        <v>109</v>
      </c>
      <c r="AE124" s="19">
        <v>213.3</v>
      </c>
      <c r="AI124" s="19">
        <v>260.5</v>
      </c>
      <c r="AM124" s="34">
        <v>953.9</v>
      </c>
      <c r="AQ124" s="34">
        <v>732.2</v>
      </c>
      <c r="AU124" s="34">
        <v>776.6</v>
      </c>
    </row>
    <row r="125" spans="2:47" x14ac:dyDescent="0.25">
      <c r="B125" s="10" t="s">
        <v>267</v>
      </c>
      <c r="C125" s="10" t="s">
        <v>57</v>
      </c>
      <c r="G125" s="15"/>
      <c r="K125" s="19">
        <v>68.8</v>
      </c>
      <c r="O125" s="15"/>
      <c r="S125" s="19">
        <v>63.8</v>
      </c>
      <c r="W125" s="19">
        <v>91.8</v>
      </c>
      <c r="AA125" s="19">
        <v>90.5</v>
      </c>
      <c r="AE125" s="19">
        <v>99.8</v>
      </c>
      <c r="AI125" s="19">
        <v>92.6</v>
      </c>
      <c r="AM125" s="34">
        <v>124.4</v>
      </c>
      <c r="AQ125" s="34">
        <v>101.8</v>
      </c>
      <c r="AU125" s="34">
        <v>135.6</v>
      </c>
    </row>
    <row r="126" spans="2:47" x14ac:dyDescent="0.25">
      <c r="B126" s="5" t="s">
        <v>220</v>
      </c>
      <c r="C126" s="10" t="s">
        <v>57</v>
      </c>
      <c r="G126" s="15"/>
      <c r="K126" s="19">
        <v>6595.2</v>
      </c>
      <c r="O126" s="15"/>
      <c r="S126" s="19">
        <v>7229.4</v>
      </c>
      <c r="W126" s="19">
        <v>2040.5</v>
      </c>
      <c r="AA126" s="19">
        <v>1844.1</v>
      </c>
      <c r="AE126" s="19">
        <v>1590.1</v>
      </c>
      <c r="AI126" s="19">
        <v>1911.3</v>
      </c>
      <c r="AM126" s="34">
        <v>2857.8</v>
      </c>
      <c r="AQ126" s="34">
        <v>3030.2</v>
      </c>
      <c r="AU126" s="34">
        <v>4302.3999999999996</v>
      </c>
    </row>
    <row r="127" spans="2:47" ht="14.4" x14ac:dyDescent="0.25">
      <c r="B127" s="94" t="s">
        <v>24</v>
      </c>
      <c r="C127" s="13" t="s">
        <v>58</v>
      </c>
      <c r="G127" s="15"/>
      <c r="K127" s="20">
        <f>IFERROR(K126/K13,"na")</f>
        <v>3.1553218067508923E-2</v>
      </c>
      <c r="O127" s="15"/>
      <c r="S127" s="20">
        <f>IFERROR(S126/S13,"na")</f>
        <v>2.4640896444088296E-2</v>
      </c>
      <c r="W127" s="20">
        <f>IFERROR(W126/W13,"na")</f>
        <v>7.0650395666452571E-3</v>
      </c>
      <c r="AA127" s="20">
        <f>IFERROR(AA126/AA13,"na")</f>
        <v>6.2915612017321997E-3</v>
      </c>
      <c r="AE127" s="20">
        <f>IFERROR(AE126/AE13,"na")</f>
        <v>6.3111152388765652E-3</v>
      </c>
      <c r="AI127" s="20">
        <f>IFERROR(AI126/AI13,"na")</f>
        <v>7.3324279532271429E-3</v>
      </c>
      <c r="AM127" s="20">
        <f>IFERROR(AM126/AM13,"na")</f>
        <v>9.9821754352138383E-3</v>
      </c>
      <c r="AQ127" s="20">
        <f>IFERROR(AQ126/AQ13,"na")</f>
        <v>8.6357794060229875E-3</v>
      </c>
      <c r="AU127" s="20">
        <f>IFERROR(AU126/AU13,"na")</f>
        <v>1.2412003270325144E-2</v>
      </c>
    </row>
    <row r="128" spans="2:47" s="40" customFormat="1" x14ac:dyDescent="0.25">
      <c r="B128" s="23" t="s">
        <v>221</v>
      </c>
      <c r="C128" s="40" t="s">
        <v>57</v>
      </c>
      <c r="G128" s="16"/>
      <c r="K128" s="16">
        <f>K116+K117+K119+K123+K124+K125+K126+K118</f>
        <v>83225</v>
      </c>
      <c r="O128" s="16"/>
      <c r="S128" s="16">
        <f>S116+S117+S119+S123+S124+S125+S126+S118</f>
        <v>128129.90000000001</v>
      </c>
      <c r="W128" s="16">
        <f>W116+W117+W119+W123+W124+W125+W126+W118</f>
        <v>121060.4</v>
      </c>
      <c r="AA128" s="16">
        <f>AA116+AA117+AA119+AA123+AA124+AA125+AA126+AA118</f>
        <v>116871.2</v>
      </c>
      <c r="AE128" s="16">
        <f>AE116+AE117+AE119+AE123+AE124+AE125+AE126+AE118</f>
        <v>114650.1</v>
      </c>
      <c r="AI128" s="16">
        <f>AI116+AI117+AI119+AI123+AI124+AI125+AI126+AI118</f>
        <v>104107.5</v>
      </c>
      <c r="AM128" s="16">
        <f>AM116+AM117+AM119+AM123+AM124+AM125+AM126+AM118</f>
        <v>117471</v>
      </c>
      <c r="AQ128" s="16">
        <f>AQ116+AQ117+AQ119+AQ123+AQ124+AQ125+AQ126+AQ118</f>
        <v>117269.59999999999</v>
      </c>
      <c r="AU128" s="16">
        <f>AU116+AU117+AU119+AU123+AU124+AU125+AU126+AU118</f>
        <v>135710.29999999999</v>
      </c>
    </row>
    <row r="129" spans="2:47" x14ac:dyDescent="0.25">
      <c r="B129" s="5"/>
      <c r="G129" s="15"/>
      <c r="K129" s="15"/>
      <c r="O129" s="15"/>
      <c r="S129" s="15"/>
      <c r="W129" s="15"/>
      <c r="AA129" s="15"/>
      <c r="AE129" s="15"/>
      <c r="AI129" s="15"/>
      <c r="AM129" s="15"/>
      <c r="AQ129" s="15"/>
      <c r="AU129" s="15"/>
    </row>
    <row r="130" spans="2:47" x14ac:dyDescent="0.25">
      <c r="B130" s="23" t="s">
        <v>222</v>
      </c>
      <c r="C130" s="40" t="s">
        <v>57</v>
      </c>
      <c r="G130" s="15"/>
      <c r="K130" s="15"/>
      <c r="O130" s="15"/>
      <c r="S130" s="15"/>
      <c r="W130" s="15"/>
      <c r="AA130" s="15"/>
      <c r="AE130" s="15"/>
      <c r="AI130" s="15"/>
      <c r="AM130" s="15"/>
      <c r="AQ130" s="15"/>
      <c r="AU130" s="15"/>
    </row>
    <row r="131" spans="2:47" x14ac:dyDescent="0.25">
      <c r="B131" s="5" t="s">
        <v>268</v>
      </c>
      <c r="C131" s="10" t="s">
        <v>57</v>
      </c>
      <c r="G131" s="15"/>
      <c r="K131" s="19">
        <v>10240.9</v>
      </c>
      <c r="O131" s="15"/>
      <c r="S131" s="19">
        <v>449.7</v>
      </c>
      <c r="W131" s="19">
        <v>340.6</v>
      </c>
      <c r="AA131" s="19">
        <v>0</v>
      </c>
      <c r="AE131" s="19">
        <v>0</v>
      </c>
      <c r="AI131" s="19">
        <v>0</v>
      </c>
      <c r="AM131" s="34">
        <v>744.2</v>
      </c>
      <c r="AQ131" s="34">
        <v>1862.4</v>
      </c>
      <c r="AU131" s="34">
        <v>2937.1</v>
      </c>
    </row>
    <row r="132" spans="2:47" x14ac:dyDescent="0.25">
      <c r="B132" s="5" t="s">
        <v>269</v>
      </c>
      <c r="C132" s="10" t="s">
        <v>57</v>
      </c>
      <c r="G132" s="15"/>
      <c r="K132" s="19">
        <v>734.9</v>
      </c>
      <c r="O132" s="15"/>
      <c r="S132" s="19">
        <v>994.7</v>
      </c>
      <c r="W132" s="19">
        <v>1167.7</v>
      </c>
      <c r="AA132" s="19">
        <v>1185.4000000000001</v>
      </c>
      <c r="AE132" s="19">
        <v>1314.9</v>
      </c>
      <c r="AI132" s="19">
        <v>1485.4</v>
      </c>
      <c r="AM132" s="34">
        <v>1653.9</v>
      </c>
      <c r="AQ132" s="34">
        <v>1780.1</v>
      </c>
      <c r="AU132" s="34">
        <v>2075.4</v>
      </c>
    </row>
    <row r="133" spans="2:47" x14ac:dyDescent="0.25">
      <c r="B133" s="5" t="s">
        <v>223</v>
      </c>
      <c r="C133" s="10" t="s">
        <v>57</v>
      </c>
      <c r="G133" s="15"/>
      <c r="K133" s="19">
        <v>275.2</v>
      </c>
      <c r="O133" s="15"/>
      <c r="S133" s="19">
        <v>539.70000000000005</v>
      </c>
      <c r="W133" s="19">
        <v>530.20000000000005</v>
      </c>
      <c r="AA133" s="19">
        <v>6129.6</v>
      </c>
      <c r="AE133" s="19">
        <v>6160.9</v>
      </c>
      <c r="AI133" s="19">
        <v>5929.4</v>
      </c>
      <c r="AM133" s="34">
        <v>5931.3</v>
      </c>
      <c r="AQ133" s="34">
        <v>5708.7</v>
      </c>
      <c r="AU133" s="34">
        <v>6022.3</v>
      </c>
    </row>
    <row r="134" spans="2:47" x14ac:dyDescent="0.25">
      <c r="B134" s="5" t="s">
        <v>270</v>
      </c>
      <c r="C134" s="10" t="s">
        <v>57</v>
      </c>
      <c r="G134" s="15"/>
      <c r="K134" s="19">
        <v>2091.9</v>
      </c>
      <c r="O134" s="15"/>
      <c r="S134" s="19">
        <v>2527.6</v>
      </c>
      <c r="W134" s="19">
        <v>3323.3</v>
      </c>
      <c r="AA134" s="19">
        <v>3954.1</v>
      </c>
      <c r="AE134" s="19">
        <v>3567.3</v>
      </c>
      <c r="AI134" s="19">
        <v>3383.1</v>
      </c>
      <c r="AM134" s="34">
        <v>3494.9</v>
      </c>
      <c r="AQ134" s="34">
        <v>3515.1</v>
      </c>
      <c r="AU134" s="34">
        <v>4484.6000000000004</v>
      </c>
    </row>
    <row r="135" spans="2:47" x14ac:dyDescent="0.25">
      <c r="B135" s="5" t="s">
        <v>336</v>
      </c>
      <c r="C135" s="10" t="s">
        <v>57</v>
      </c>
      <c r="G135" s="15"/>
      <c r="K135" s="19">
        <v>3720.3</v>
      </c>
      <c r="O135" s="15"/>
      <c r="S135" s="19">
        <v>4467.3</v>
      </c>
      <c r="W135" s="19">
        <v>1.1000000000000001</v>
      </c>
      <c r="AA135" s="19">
        <v>0</v>
      </c>
      <c r="AE135" s="19">
        <v>0</v>
      </c>
      <c r="AI135" s="19">
        <v>0</v>
      </c>
      <c r="AM135" s="34">
        <v>0</v>
      </c>
      <c r="AQ135" s="34">
        <v>0</v>
      </c>
      <c r="AU135" s="34">
        <v>0</v>
      </c>
    </row>
    <row r="136" spans="2:47" x14ac:dyDescent="0.25">
      <c r="B136" s="5" t="s">
        <v>393</v>
      </c>
      <c r="C136" s="10" t="s">
        <v>57</v>
      </c>
      <c r="G136" s="15"/>
      <c r="K136" s="19">
        <v>0</v>
      </c>
      <c r="O136" s="15"/>
      <c r="S136" s="19">
        <v>0</v>
      </c>
      <c r="W136" s="19">
        <v>5438.4</v>
      </c>
      <c r="AA136" s="19">
        <v>0</v>
      </c>
      <c r="AE136" s="19">
        <v>0</v>
      </c>
      <c r="AI136" s="19">
        <v>0</v>
      </c>
      <c r="AM136" s="34">
        <v>0</v>
      </c>
      <c r="AQ136" s="34">
        <v>0</v>
      </c>
      <c r="AU136" s="34">
        <v>0</v>
      </c>
    </row>
    <row r="137" spans="2:47" s="40" customFormat="1" x14ac:dyDescent="0.25">
      <c r="B137" s="23" t="s">
        <v>224</v>
      </c>
      <c r="C137" s="40" t="s">
        <v>57</v>
      </c>
      <c r="G137" s="16"/>
      <c r="K137" s="16">
        <f>K131+K132+K133+K134+K135+K136</f>
        <v>17063.2</v>
      </c>
      <c r="O137" s="16"/>
      <c r="S137" s="16">
        <f>S131+S132+S133+S134+S135+S136</f>
        <v>8979</v>
      </c>
      <c r="W137" s="16">
        <f>W131+W132+W133+W134+W135+W136</f>
        <v>10801.3</v>
      </c>
      <c r="AA137" s="16">
        <f>AA131+AA132+AA133+AA134+AA135+AA136</f>
        <v>11269.1</v>
      </c>
      <c r="AE137" s="16">
        <f>AE131+AE132+AE133+AE134+AE135+AE136</f>
        <v>11043.099999999999</v>
      </c>
      <c r="AI137" s="16">
        <f>AI131+AI132+AI133+AI134+AI135+AI136</f>
        <v>10797.9</v>
      </c>
      <c r="AM137" s="16">
        <f>AM131+AM132+AM133+AM134+AM135+AM136</f>
        <v>11824.300000000001</v>
      </c>
      <c r="AQ137" s="16">
        <f>AQ131+AQ132+AQ133+AQ134+AQ135+AQ136</f>
        <v>12866.300000000001</v>
      </c>
      <c r="AU137" s="16">
        <f>AU131+AU132+AU133+AU134+AU135+AU136</f>
        <v>15519.4</v>
      </c>
    </row>
    <row r="138" spans="2:47" x14ac:dyDescent="0.25">
      <c r="B138" s="5"/>
      <c r="G138" s="15"/>
      <c r="K138" s="15"/>
      <c r="O138" s="15"/>
      <c r="S138" s="15"/>
      <c r="W138" s="15"/>
      <c r="AA138" s="15"/>
      <c r="AE138" s="15"/>
      <c r="AI138" s="15"/>
      <c r="AM138" s="15"/>
      <c r="AQ138" s="15"/>
      <c r="AU138" s="15"/>
    </row>
    <row r="139" spans="2:47" x14ac:dyDescent="0.25">
      <c r="B139" s="23" t="s">
        <v>225</v>
      </c>
      <c r="C139" s="10" t="s">
        <v>57</v>
      </c>
      <c r="G139" s="15"/>
      <c r="K139" s="15"/>
      <c r="O139" s="15"/>
      <c r="S139" s="15"/>
      <c r="W139" s="15"/>
      <c r="AA139" s="15"/>
      <c r="AE139" s="15"/>
      <c r="AI139" s="15"/>
      <c r="AM139" s="15"/>
      <c r="AQ139" s="15"/>
      <c r="AU139" s="15"/>
    </row>
    <row r="140" spans="2:47" x14ac:dyDescent="0.25">
      <c r="B140" s="5" t="s">
        <v>226</v>
      </c>
      <c r="C140" s="10" t="s">
        <v>57</v>
      </c>
      <c r="G140" s="15"/>
      <c r="K140" s="19">
        <v>1142.9000000000001</v>
      </c>
      <c r="O140" s="15"/>
      <c r="S140" s="19">
        <v>1299.7</v>
      </c>
      <c r="W140" s="19">
        <v>1299.7</v>
      </c>
      <c r="AA140" s="19">
        <v>1299.7</v>
      </c>
      <c r="AE140" s="19">
        <v>1299.7</v>
      </c>
      <c r="AI140" s="19">
        <v>1299.7</v>
      </c>
      <c r="AM140" s="34">
        <v>1299.7</v>
      </c>
      <c r="AQ140" s="34">
        <v>1295.3</v>
      </c>
      <c r="AU140" s="34">
        <v>1295.3</v>
      </c>
    </row>
    <row r="141" spans="2:47" x14ac:dyDescent="0.25">
      <c r="B141" s="5" t="s">
        <v>227</v>
      </c>
      <c r="C141" s="10" t="s">
        <v>57</v>
      </c>
      <c r="G141" s="15"/>
      <c r="K141" s="19">
        <v>31846.9</v>
      </c>
      <c r="O141" s="15"/>
      <c r="S141" s="19">
        <v>74764</v>
      </c>
      <c r="W141" s="19">
        <v>77014.5</v>
      </c>
      <c r="AA141" s="19">
        <v>80357.8</v>
      </c>
      <c r="AE141" s="19">
        <v>78319</v>
      </c>
      <c r="AI141" s="19">
        <v>81860.2</v>
      </c>
      <c r="AM141" s="34">
        <v>88130.6</v>
      </c>
      <c r="AQ141" s="34">
        <v>92942.7</v>
      </c>
      <c r="AU141" s="34">
        <v>97757.1</v>
      </c>
    </row>
    <row r="142" spans="2:47" x14ac:dyDescent="0.25">
      <c r="B142" s="5" t="s">
        <v>394</v>
      </c>
      <c r="G142" s="15"/>
      <c r="K142" s="19">
        <v>0</v>
      </c>
      <c r="O142" s="15"/>
      <c r="S142" s="19">
        <v>0</v>
      </c>
      <c r="W142" s="19">
        <v>0</v>
      </c>
      <c r="AA142" s="19">
        <v>0</v>
      </c>
      <c r="AE142" s="19">
        <v>0</v>
      </c>
      <c r="AI142" s="19">
        <v>0</v>
      </c>
      <c r="AM142" s="34">
        <v>-10.9</v>
      </c>
      <c r="AQ142" s="34">
        <v>1.2</v>
      </c>
      <c r="AU142" s="34">
        <v>17.7</v>
      </c>
    </row>
    <row r="143" spans="2:47" s="40" customFormat="1" x14ac:dyDescent="0.25">
      <c r="B143" s="23" t="s">
        <v>228</v>
      </c>
      <c r="C143" s="40" t="s">
        <v>57</v>
      </c>
      <c r="G143" s="16"/>
      <c r="K143" s="16">
        <f>K140+K141+K142</f>
        <v>32989.800000000003</v>
      </c>
      <c r="O143" s="16"/>
      <c r="S143" s="16">
        <f>S140+S141+S142</f>
        <v>76063.7</v>
      </c>
      <c r="W143" s="16">
        <f>W140+W141+W142</f>
        <v>78314.2</v>
      </c>
      <c r="AA143" s="16">
        <f>AA140+AA141+AA142</f>
        <v>81657.5</v>
      </c>
      <c r="AE143" s="16">
        <f>AE140+AE141+AE142</f>
        <v>79618.7</v>
      </c>
      <c r="AI143" s="16">
        <f>AI140+AI141+AI142</f>
        <v>83159.899999999994</v>
      </c>
      <c r="AM143" s="16">
        <f>AM140+AM141+AM142</f>
        <v>89419.400000000009</v>
      </c>
      <c r="AQ143" s="16">
        <f>AQ140+AQ141+AQ142</f>
        <v>94239.2</v>
      </c>
      <c r="AU143" s="16">
        <f>AU140+AU141+AU142</f>
        <v>99070.1</v>
      </c>
    </row>
    <row r="144" spans="2:47" x14ac:dyDescent="0.25">
      <c r="B144" s="5"/>
      <c r="G144" s="15"/>
      <c r="K144" s="15"/>
      <c r="O144" s="15"/>
      <c r="S144" s="15"/>
      <c r="W144" s="15"/>
      <c r="AA144" s="15"/>
      <c r="AE144" s="15"/>
      <c r="AI144" s="15"/>
      <c r="AM144" s="15"/>
      <c r="AQ144" s="15"/>
      <c r="AU144" s="15"/>
    </row>
    <row r="145" spans="2:47" s="40" customFormat="1" x14ac:dyDescent="0.25">
      <c r="B145" s="23" t="s">
        <v>229</v>
      </c>
      <c r="C145" s="40" t="s">
        <v>57</v>
      </c>
      <c r="G145" s="16"/>
      <c r="K145" s="16">
        <f>K128+K137+K143</f>
        <v>133278</v>
      </c>
      <c r="O145" s="16"/>
      <c r="S145" s="16">
        <f>S128+S137+S143</f>
        <v>213172.60000000003</v>
      </c>
      <c r="W145" s="16">
        <f>W128+W137+W143</f>
        <v>210175.89999999997</v>
      </c>
      <c r="AA145" s="16">
        <f>AA128+AA137+AA143</f>
        <v>209797.8</v>
      </c>
      <c r="AE145" s="16">
        <f>AE128+AE137+AE143</f>
        <v>205311.90000000002</v>
      </c>
      <c r="AI145" s="16">
        <f>AI128+AI137+AI143</f>
        <v>198065.3</v>
      </c>
      <c r="AM145" s="16">
        <f>AM128+AM137+AM143</f>
        <v>218714.7</v>
      </c>
      <c r="AQ145" s="16">
        <f>AQ128+AQ137+AQ143</f>
        <v>224375.09999999998</v>
      </c>
      <c r="AU145" s="16">
        <f>AU128+AU137+AU143</f>
        <v>250299.8</v>
      </c>
    </row>
    <row r="146" spans="2:47" x14ac:dyDescent="0.25">
      <c r="B146" s="5"/>
      <c r="G146" s="15"/>
      <c r="K146" s="15"/>
      <c r="O146" s="15"/>
      <c r="S146" s="15"/>
      <c r="W146" s="15"/>
      <c r="AA146" s="15"/>
      <c r="AE146" s="15"/>
      <c r="AI146" s="15"/>
      <c r="AM146" s="15"/>
      <c r="AQ146" s="15"/>
      <c r="AU146" s="15"/>
    </row>
    <row r="147" spans="2:47" ht="14.4" x14ac:dyDescent="0.25">
      <c r="B147" s="9" t="s">
        <v>230</v>
      </c>
      <c r="C147" s="10" t="s">
        <v>57</v>
      </c>
      <c r="G147" s="15"/>
      <c r="K147" s="15">
        <f>K113-K145</f>
        <v>0</v>
      </c>
      <c r="O147" s="15"/>
      <c r="S147" s="15">
        <f>S113-S145</f>
        <v>0</v>
      </c>
      <c r="W147" s="15">
        <f>W113-W145</f>
        <v>0</v>
      </c>
      <c r="AA147" s="15">
        <f>AA113-AA145</f>
        <v>0</v>
      </c>
      <c r="AE147" s="15">
        <f>AE113-AE145</f>
        <v>0</v>
      </c>
      <c r="AI147" s="15">
        <f>AI113-AI145</f>
        <v>0</v>
      </c>
      <c r="AM147" s="15">
        <f>AM113-AM145</f>
        <v>0</v>
      </c>
      <c r="AQ147" s="15">
        <f>AQ113-AQ145</f>
        <v>0</v>
      </c>
      <c r="AU147" s="15">
        <f>AU113-AU145</f>
        <v>0</v>
      </c>
    </row>
    <row r="149" spans="2:47" x14ac:dyDescent="0.25">
      <c r="B149" s="178" t="s">
        <v>231</v>
      </c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</row>
    <row r="151" spans="2:47" x14ac:dyDescent="0.25">
      <c r="B151" s="23" t="s">
        <v>232</v>
      </c>
    </row>
    <row r="152" spans="2:47" x14ac:dyDescent="0.25">
      <c r="B152" s="5" t="s">
        <v>233</v>
      </c>
      <c r="C152" s="10" t="s">
        <v>57</v>
      </c>
      <c r="AU152" s="10">
        <v>6235.2</v>
      </c>
    </row>
    <row r="153" spans="2:47" x14ac:dyDescent="0.25">
      <c r="B153" s="5" t="s">
        <v>234</v>
      </c>
      <c r="C153" s="10" t="s">
        <v>57</v>
      </c>
      <c r="AU153" s="10">
        <v>2097.8000000000002</v>
      </c>
    </row>
    <row r="154" spans="2:47" x14ac:dyDescent="0.25">
      <c r="B154" s="5" t="s">
        <v>72</v>
      </c>
      <c r="C154" s="10" t="s">
        <v>57</v>
      </c>
    </row>
    <row r="155" spans="2:47" x14ac:dyDescent="0.25">
      <c r="B155" s="5" t="s">
        <v>74</v>
      </c>
      <c r="C155" s="10" t="s">
        <v>57</v>
      </c>
    </row>
    <row r="156" spans="2:47" x14ac:dyDescent="0.25">
      <c r="B156" s="5" t="s">
        <v>218</v>
      </c>
      <c r="C156" s="10" t="s">
        <v>57</v>
      </c>
    </row>
    <row r="157" spans="2:47" x14ac:dyDescent="0.25">
      <c r="B157" s="5" t="s">
        <v>77</v>
      </c>
      <c r="C157" s="10" t="s">
        <v>57</v>
      </c>
    </row>
    <row r="158" spans="2:47" x14ac:dyDescent="0.25">
      <c r="B158" s="5" t="s">
        <v>220</v>
      </c>
      <c r="C158" s="10" t="s">
        <v>57</v>
      </c>
    </row>
    <row r="159" spans="2:47" x14ac:dyDescent="0.25">
      <c r="B159" s="5" t="s">
        <v>235</v>
      </c>
      <c r="C159" s="10" t="s">
        <v>57</v>
      </c>
    </row>
    <row r="160" spans="2:47" x14ac:dyDescent="0.25">
      <c r="B160" s="23" t="s">
        <v>236</v>
      </c>
      <c r="C160" s="10" t="s">
        <v>57</v>
      </c>
    </row>
    <row r="161" spans="2:3" x14ac:dyDescent="0.25">
      <c r="B161" s="5"/>
      <c r="C161" s="10" t="s">
        <v>57</v>
      </c>
    </row>
    <row r="162" spans="2:3" x14ac:dyDescent="0.25">
      <c r="B162" s="23" t="s">
        <v>237</v>
      </c>
      <c r="C162" s="10" t="s">
        <v>57</v>
      </c>
    </row>
    <row r="163" spans="2:3" x14ac:dyDescent="0.25">
      <c r="B163" s="5" t="s">
        <v>238</v>
      </c>
      <c r="C163" s="10" t="s">
        <v>57</v>
      </c>
    </row>
    <row r="164" spans="2:3" ht="14.4" x14ac:dyDescent="0.25">
      <c r="B164" s="7" t="s">
        <v>24</v>
      </c>
      <c r="C164" s="10" t="s">
        <v>57</v>
      </c>
    </row>
    <row r="165" spans="2:3" x14ac:dyDescent="0.25">
      <c r="B165" s="5" t="s">
        <v>239</v>
      </c>
      <c r="C165" s="10" t="s">
        <v>57</v>
      </c>
    </row>
    <row r="166" spans="2:3" x14ac:dyDescent="0.25">
      <c r="B166" s="5" t="s">
        <v>240</v>
      </c>
      <c r="C166" s="10" t="s">
        <v>57</v>
      </c>
    </row>
    <row r="167" spans="2:3" x14ac:dyDescent="0.25">
      <c r="B167" s="5" t="s">
        <v>241</v>
      </c>
      <c r="C167" s="10" t="s">
        <v>57</v>
      </c>
    </row>
    <row r="168" spans="2:3" x14ac:dyDescent="0.25">
      <c r="B168" s="5" t="s">
        <v>242</v>
      </c>
      <c r="C168" s="10" t="s">
        <v>57</v>
      </c>
    </row>
    <row r="169" spans="2:3" x14ac:dyDescent="0.25">
      <c r="B169" s="5" t="s">
        <v>243</v>
      </c>
      <c r="C169" s="10" t="s">
        <v>57</v>
      </c>
    </row>
    <row r="170" spans="2:3" x14ac:dyDescent="0.25">
      <c r="B170" s="5" t="s">
        <v>244</v>
      </c>
      <c r="C170" s="10" t="s">
        <v>57</v>
      </c>
    </row>
    <row r="171" spans="2:3" x14ac:dyDescent="0.25">
      <c r="B171" s="23" t="s">
        <v>245</v>
      </c>
      <c r="C171" s="10" t="s">
        <v>57</v>
      </c>
    </row>
    <row r="172" spans="2:3" x14ac:dyDescent="0.25">
      <c r="B172" s="5"/>
      <c r="C172" s="10" t="s">
        <v>57</v>
      </c>
    </row>
    <row r="173" spans="2:3" x14ac:dyDescent="0.25">
      <c r="B173" s="23" t="s">
        <v>246</v>
      </c>
      <c r="C173" s="10" t="s">
        <v>57</v>
      </c>
    </row>
    <row r="174" spans="2:3" x14ac:dyDescent="0.25">
      <c r="B174" s="5" t="s">
        <v>247</v>
      </c>
      <c r="C174" s="10" t="s">
        <v>57</v>
      </c>
    </row>
    <row r="175" spans="2:3" x14ac:dyDescent="0.25">
      <c r="B175" s="5" t="s">
        <v>248</v>
      </c>
      <c r="C175" s="10" t="s">
        <v>57</v>
      </c>
    </row>
    <row r="176" spans="2:3" x14ac:dyDescent="0.25">
      <c r="B176" s="5" t="s">
        <v>249</v>
      </c>
      <c r="C176" s="10" t="s">
        <v>57</v>
      </c>
    </row>
    <row r="177" spans="2:19" x14ac:dyDescent="0.25">
      <c r="B177" s="5" t="s">
        <v>250</v>
      </c>
      <c r="C177" s="10" t="s">
        <v>57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</row>
    <row r="178" spans="2:19" x14ac:dyDescent="0.25">
      <c r="B178" s="5" t="s">
        <v>251</v>
      </c>
    </row>
    <row r="179" spans="2:19" x14ac:dyDescent="0.25">
      <c r="B179" s="5" t="s">
        <v>252</v>
      </c>
      <c r="C179" s="10" t="s">
        <v>57</v>
      </c>
    </row>
    <row r="180" spans="2:19" x14ac:dyDescent="0.25">
      <c r="B180" s="5" t="s">
        <v>253</v>
      </c>
      <c r="C180" s="10" t="s">
        <v>57</v>
      </c>
    </row>
    <row r="181" spans="2:19" x14ac:dyDescent="0.25">
      <c r="B181" s="23" t="s">
        <v>254</v>
      </c>
      <c r="C181" s="10" t="s">
        <v>58</v>
      </c>
    </row>
    <row r="182" spans="2:19" x14ac:dyDescent="0.25">
      <c r="B182" s="5"/>
      <c r="C182" s="10" t="s">
        <v>57</v>
      </c>
    </row>
    <row r="183" spans="2:19" x14ac:dyDescent="0.25">
      <c r="B183" s="23" t="s">
        <v>255</v>
      </c>
      <c r="C183" s="10" t="s">
        <v>57</v>
      </c>
    </row>
    <row r="184" spans="2:19" x14ac:dyDescent="0.25">
      <c r="B184" s="5"/>
    </row>
    <row r="185" spans="2:19" x14ac:dyDescent="0.25">
      <c r="B185" s="5"/>
    </row>
    <row r="186" spans="2:19" x14ac:dyDescent="0.25">
      <c r="B186" s="5"/>
    </row>
    <row r="187" spans="2:19" x14ac:dyDescent="0.25">
      <c r="B187" s="107"/>
    </row>
    <row r="188" spans="2:19" ht="14.4" x14ac:dyDescent="0.3">
      <c r="B188" s="101"/>
    </row>
    <row r="189" spans="2:19" x14ac:dyDescent="0.25">
      <c r="B189" s="107"/>
    </row>
    <row r="190" spans="2:19" x14ac:dyDescent="0.25">
      <c r="B190" s="107"/>
    </row>
    <row r="191" spans="2:19" x14ac:dyDescent="0.25">
      <c r="B191" s="5"/>
    </row>
    <row r="192" spans="2:19" ht="14.4" x14ac:dyDescent="0.3">
      <c r="B192" s="101"/>
    </row>
    <row r="193" spans="2:19" x14ac:dyDescent="0.25">
      <c r="B193" s="23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</row>
    <row r="194" spans="2:19" x14ac:dyDescent="0.25">
      <c r="B194" s="5"/>
    </row>
    <row r="195" spans="2:19" x14ac:dyDescent="0.25">
      <c r="B195" s="23"/>
    </row>
    <row r="196" spans="2:19" x14ac:dyDescent="0.25">
      <c r="B196" s="5"/>
    </row>
    <row r="197" spans="2:19" x14ac:dyDescent="0.25">
      <c r="B197" s="5"/>
    </row>
    <row r="198" spans="2:19" x14ac:dyDescent="0.25">
      <c r="B198" s="5"/>
    </row>
    <row r="199" spans="2:19" x14ac:dyDescent="0.25">
      <c r="B199" s="5"/>
    </row>
    <row r="200" spans="2:19" x14ac:dyDescent="0.25">
      <c r="B200" s="5"/>
    </row>
    <row r="201" spans="2:19" x14ac:dyDescent="0.25">
      <c r="B201" s="5"/>
    </row>
    <row r="202" spans="2:19" x14ac:dyDescent="0.25">
      <c r="B202" s="5"/>
    </row>
    <row r="203" spans="2:19" ht="14.4" x14ac:dyDescent="0.3">
      <c r="B203" s="101"/>
    </row>
    <row r="204" spans="2:19" ht="14.4" x14ac:dyDescent="0.3">
      <c r="B204" s="101"/>
    </row>
    <row r="205" spans="2:19" ht="14.4" x14ac:dyDescent="0.25">
      <c r="B205" s="6"/>
    </row>
    <row r="206" spans="2:19" x14ac:dyDescent="0.25">
      <c r="B206" s="23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</row>
    <row r="207" spans="2:19" x14ac:dyDescent="0.25">
      <c r="B207" s="5"/>
    </row>
    <row r="208" spans="2:19" x14ac:dyDescent="0.25">
      <c r="B208" s="23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</row>
  </sheetData>
  <mergeCells count="4">
    <mergeCell ref="B11:BM11"/>
    <mergeCell ref="BN11:DY11"/>
    <mergeCell ref="B78:S78"/>
    <mergeCell ref="B149:S14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4A59-BA08-4709-9B69-EC36B653A8AA}">
  <dimension ref="A1"/>
  <sheetViews>
    <sheetView workbookViewId="0">
      <selection activeCell="O23" sqref="O23"/>
    </sheetView>
  </sheetViews>
  <sheetFormatPr defaultRowHeight="14.4" x14ac:dyDescent="0.3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648E-F7A1-46B7-AC24-C9BD90A81E53}">
  <dimension ref="B1:R37"/>
  <sheetViews>
    <sheetView workbookViewId="0">
      <selection activeCell="J8" sqref="J8"/>
    </sheetView>
  </sheetViews>
  <sheetFormatPr defaultRowHeight="14.4" x14ac:dyDescent="0.3"/>
  <cols>
    <col min="2" max="2" width="24.5546875" bestFit="1" customWidth="1"/>
    <col min="3" max="3" width="16" bestFit="1" customWidth="1"/>
  </cols>
  <sheetData>
    <row r="1" spans="3:18" x14ac:dyDescent="0.3">
      <c r="C1" s="180" t="s">
        <v>410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3:18" s="128" customFormat="1" x14ac:dyDescent="0.3">
      <c r="C2" s="128" t="s">
        <v>409</v>
      </c>
      <c r="D2" s="128">
        <v>2021</v>
      </c>
      <c r="E2" s="128">
        <v>2022</v>
      </c>
      <c r="F2" s="128">
        <v>2023</v>
      </c>
      <c r="G2" s="128">
        <v>2024</v>
      </c>
      <c r="H2" s="128">
        <v>2025</v>
      </c>
      <c r="I2" s="128">
        <v>2026</v>
      </c>
      <c r="J2" s="128">
        <v>2027</v>
      </c>
      <c r="K2" s="128">
        <v>2028</v>
      </c>
      <c r="L2" s="128">
        <v>2029</v>
      </c>
      <c r="M2" s="128">
        <v>2030</v>
      </c>
      <c r="N2" s="128">
        <v>2031</v>
      </c>
      <c r="O2" s="128">
        <v>2032</v>
      </c>
      <c r="P2" s="128">
        <v>2033</v>
      </c>
      <c r="Q2" s="128">
        <v>2034</v>
      </c>
      <c r="R2" s="128">
        <v>2035</v>
      </c>
    </row>
    <row r="4" spans="3:18" x14ac:dyDescent="0.3">
      <c r="C4" s="128" t="s">
        <v>21</v>
      </c>
    </row>
    <row r="5" spans="3:18" x14ac:dyDescent="0.3">
      <c r="C5" s="128"/>
    </row>
    <row r="6" spans="3:18" x14ac:dyDescent="0.3">
      <c r="C6" s="128" t="s">
        <v>32</v>
      </c>
    </row>
    <row r="7" spans="3:18" x14ac:dyDescent="0.3">
      <c r="C7" s="128"/>
    </row>
    <row r="8" spans="3:18" x14ac:dyDescent="0.3">
      <c r="C8" s="128" t="s">
        <v>36</v>
      </c>
    </row>
    <row r="9" spans="3:18" x14ac:dyDescent="0.3">
      <c r="C9" s="128"/>
    </row>
    <row r="10" spans="3:18" x14ac:dyDescent="0.3">
      <c r="C10" s="128" t="s">
        <v>402</v>
      </c>
    </row>
    <row r="11" spans="3:18" x14ac:dyDescent="0.3">
      <c r="C11" s="128"/>
    </row>
    <row r="12" spans="3:18" x14ac:dyDescent="0.3">
      <c r="C12" s="128" t="s">
        <v>403</v>
      </c>
    </row>
    <row r="13" spans="3:18" x14ac:dyDescent="0.3">
      <c r="C13" s="128"/>
    </row>
    <row r="14" spans="3:18" x14ac:dyDescent="0.3">
      <c r="C14" s="128" t="s">
        <v>404</v>
      </c>
    </row>
    <row r="15" spans="3:18" x14ac:dyDescent="0.3">
      <c r="C15" s="128"/>
    </row>
    <row r="16" spans="3:18" x14ac:dyDescent="0.3">
      <c r="C16" s="128" t="s">
        <v>405</v>
      </c>
    </row>
    <row r="17" spans="2:18" x14ac:dyDescent="0.3">
      <c r="C17" s="128"/>
    </row>
    <row r="18" spans="2:18" x14ac:dyDescent="0.3">
      <c r="C18" s="128" t="s">
        <v>225</v>
      </c>
    </row>
    <row r="19" spans="2:18" x14ac:dyDescent="0.3">
      <c r="C19" s="128"/>
    </row>
    <row r="20" spans="2:18" x14ac:dyDescent="0.3">
      <c r="C20" s="128" t="s">
        <v>406</v>
      </c>
    </row>
    <row r="21" spans="2:18" x14ac:dyDescent="0.3">
      <c r="C21" s="128"/>
    </row>
    <row r="22" spans="2:18" s="128" customFormat="1" x14ac:dyDescent="0.3">
      <c r="B22" s="128" t="s">
        <v>407</v>
      </c>
      <c r="C22" s="128" t="s">
        <v>408</v>
      </c>
      <c r="D22" s="128">
        <f>'Adj Closing share price'!L253</f>
        <v>16.137751004016067</v>
      </c>
      <c r="E22" s="128">
        <f>'Adj Closing share price'!M253</f>
        <v>45.259296482412068</v>
      </c>
      <c r="F22" s="128">
        <f>'Adj Closing share price'!N253</f>
        <v>107.14672897196266</v>
      </c>
      <c r="G22" s="128">
        <f>'Adj Closing share price'!O253</f>
        <v>113.37296747967487</v>
      </c>
      <c r="H22" s="128">
        <f>'Adj Closing share price'!P253</f>
        <v>240.09947791164666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</row>
    <row r="23" spans="2:18" s="128" customFormat="1" x14ac:dyDescent="0.3"/>
    <row r="25" spans="2:18" x14ac:dyDescent="0.3">
      <c r="C25" t="s">
        <v>411</v>
      </c>
    </row>
    <row r="28" spans="2:18" x14ac:dyDescent="0.3">
      <c r="C28" t="s">
        <v>412</v>
      </c>
    </row>
    <row r="31" spans="2:18" x14ac:dyDescent="0.3">
      <c r="C31" t="s">
        <v>413</v>
      </c>
    </row>
    <row r="34" spans="3:3" x14ac:dyDescent="0.3">
      <c r="C34" t="s">
        <v>414</v>
      </c>
    </row>
    <row r="37" spans="3:3" x14ac:dyDescent="0.3">
      <c r="C37" t="s">
        <v>415</v>
      </c>
    </row>
  </sheetData>
  <mergeCells count="1">
    <mergeCell ref="C1:R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AA2E-86A6-4CF1-B7AE-DF19F1964EAA}">
  <dimension ref="B4:H98"/>
  <sheetViews>
    <sheetView zoomScale="123" workbookViewId="0">
      <selection activeCell="I62" sqref="I62"/>
    </sheetView>
  </sheetViews>
  <sheetFormatPr defaultRowHeight="14.4" x14ac:dyDescent="0.3"/>
  <cols>
    <col min="2" max="2" width="19.77734375" bestFit="1" customWidth="1"/>
  </cols>
  <sheetData>
    <row r="4" spans="2:8" x14ac:dyDescent="0.3">
      <c r="B4" s="128" t="s">
        <v>416</v>
      </c>
    </row>
    <row r="5" spans="2:8" x14ac:dyDescent="0.3">
      <c r="D5" s="128" t="s">
        <v>1</v>
      </c>
      <c r="E5" s="128" t="s">
        <v>2</v>
      </c>
      <c r="F5" s="128" t="s">
        <v>3</v>
      </c>
      <c r="G5" s="128" t="s">
        <v>4</v>
      </c>
      <c r="H5" s="128" t="s">
        <v>5</v>
      </c>
    </row>
    <row r="6" spans="2:8" x14ac:dyDescent="0.3">
      <c r="B6" t="s">
        <v>419</v>
      </c>
      <c r="D6" s="157">
        <f>'AWL QoQ'!L16</f>
        <v>0</v>
      </c>
      <c r="E6" s="157">
        <f>'AWL QoQ'!T16</f>
        <v>0.46165910226953488</v>
      </c>
      <c r="F6" s="157">
        <f>'AWL QoQ'!AB16</f>
        <v>7.3391061828638859E-2</v>
      </c>
      <c r="G6" s="157">
        <f>'AWL QoQ'!AJ16</f>
        <v>-0.11910003962720861</v>
      </c>
      <c r="H6" s="157">
        <f>'AWL QoQ'!AR16</f>
        <v>0.24299461410025391</v>
      </c>
    </row>
    <row r="7" spans="2:8" x14ac:dyDescent="0.3">
      <c r="B7" t="s">
        <v>420</v>
      </c>
      <c r="D7" s="157">
        <f>'ITC Ltd QoQ '!L18</f>
        <v>0</v>
      </c>
      <c r="E7" s="157">
        <f>'ITC Ltd QoQ '!T18</f>
        <v>0.2299701782606951</v>
      </c>
      <c r="F7" s="157">
        <f>'ITC Ltd QoQ '!AB18</f>
        <v>0.17049685623320543</v>
      </c>
      <c r="G7" s="157">
        <f>'ITC Ltd QoQ '!AJ18</f>
        <v>-7.8731998953995852E-4</v>
      </c>
      <c r="H7" s="157">
        <f>'ITC Ltd QoQ '!AR18</f>
        <v>8.2778036427251234E-2</v>
      </c>
    </row>
    <row r="8" spans="2:8" x14ac:dyDescent="0.3">
      <c r="B8" t="s">
        <v>421</v>
      </c>
      <c r="D8" s="157">
        <f>'Gokul agro QoQ'!L16</f>
        <v>0</v>
      </c>
      <c r="E8" s="157">
        <f>'Gokul agro QoQ'!T16</f>
        <v>0.23989412451372494</v>
      </c>
      <c r="F8" s="157">
        <f>'Gokul agro QoQ'!AB16</f>
        <v>6.0298905128862934E-2</v>
      </c>
      <c r="G8" s="157">
        <f>'Gokul agro QoQ'!AC16</f>
        <v>0</v>
      </c>
      <c r="H8" s="157">
        <f>'Gokul agro QoQ'!AR16</f>
        <v>0.40963880315384249</v>
      </c>
    </row>
    <row r="9" spans="2:8" x14ac:dyDescent="0.3">
      <c r="B9" t="s">
        <v>422</v>
      </c>
      <c r="D9" s="157">
        <f>'Gujarat ambuja export QoQ'!L16</f>
        <v>0</v>
      </c>
      <c r="E9" s="157">
        <f>'Gujarat ambuja export QoQ'!T16</f>
        <v>-7.4362952415362171E-3</v>
      </c>
      <c r="F9" s="157">
        <f>'Gujarat ambuja export QoQ'!AB16</f>
        <v>5.1105815245668929E-2</v>
      </c>
      <c r="G9" s="157">
        <f>'Gujarat ambuja export QoQ'!AJ16</f>
        <v>3.6076667501869775E-3</v>
      </c>
      <c r="H9" s="157">
        <f>'Gujarat ambuja export QoQ'!AR16</f>
        <v>-6.3758702579820081E-2</v>
      </c>
    </row>
    <row r="10" spans="2:8" x14ac:dyDescent="0.3">
      <c r="B10" t="s">
        <v>423</v>
      </c>
      <c r="D10" s="157">
        <f>'Zydus wellness QoQ'!L16</f>
        <v>0</v>
      </c>
      <c r="E10" s="157">
        <f>'Zydus wellness QoQ'!T16</f>
        <v>7.1282015567829315E-2</v>
      </c>
      <c r="F10" s="157">
        <f>'Zydus wellness QoQ'!AB16</f>
        <v>0.12796727558220367</v>
      </c>
      <c r="G10" s="157">
        <f>'Zydus wellness QoQ'!AJ16</f>
        <v>3.1995495715166022E-2</v>
      </c>
      <c r="H10" s="157">
        <f>'Zydus wellness QoQ'!AR16</f>
        <v>0.16277171578314298</v>
      </c>
    </row>
    <row r="11" spans="2:8" x14ac:dyDescent="0.3">
      <c r="B11" t="s">
        <v>417</v>
      </c>
      <c r="D11" s="157">
        <f>AVERAGE(D7:D10)</f>
        <v>0</v>
      </c>
      <c r="E11" s="157">
        <f t="shared" ref="E11:H11" si="0">AVERAGE(E7:E10)</f>
        <v>0.13342750577517828</v>
      </c>
      <c r="F11" s="157">
        <f t="shared" si="0"/>
        <v>0.10246721304748524</v>
      </c>
      <c r="G11" s="157">
        <f t="shared" si="0"/>
        <v>8.7039606189532603E-3</v>
      </c>
      <c r="H11" s="157">
        <f t="shared" si="0"/>
        <v>0.14785746319610416</v>
      </c>
    </row>
    <row r="12" spans="2:8" x14ac:dyDescent="0.3">
      <c r="B12" s="61"/>
      <c r="C12" s="61"/>
      <c r="D12" s="158">
        <f>D6-D11</f>
        <v>0</v>
      </c>
      <c r="E12" s="158">
        <f t="shared" ref="E12:H12" si="1">E6-E11</f>
        <v>0.32823159649435663</v>
      </c>
      <c r="F12" s="158">
        <f t="shared" si="1"/>
        <v>-2.907615121884638E-2</v>
      </c>
      <c r="G12" s="158">
        <f t="shared" si="1"/>
        <v>-0.12780400024616187</v>
      </c>
      <c r="H12" s="158">
        <f t="shared" si="1"/>
        <v>9.5137150904149759E-2</v>
      </c>
    </row>
    <row r="15" spans="2:8" x14ac:dyDescent="0.3">
      <c r="B15" s="128" t="s">
        <v>418</v>
      </c>
    </row>
    <row r="16" spans="2:8" x14ac:dyDescent="0.3">
      <c r="D16" s="128" t="s">
        <v>1</v>
      </c>
      <c r="E16" s="128" t="s">
        <v>2</v>
      </c>
      <c r="F16" s="128" t="s">
        <v>3</v>
      </c>
      <c r="G16" s="128" t="s">
        <v>4</v>
      </c>
      <c r="H16" s="128" t="s">
        <v>5</v>
      </c>
    </row>
    <row r="17" spans="2:8" x14ac:dyDescent="0.3">
      <c r="B17" t="s">
        <v>419</v>
      </c>
      <c r="D17" s="157">
        <f>'AWL QoQ'!L26</f>
        <v>0.12403930718498203</v>
      </c>
      <c r="E17" s="157">
        <f>'AWL QoQ'!T26</f>
        <v>0.10001503314208361</v>
      </c>
      <c r="F17" s="157">
        <f>'AWL QoQ'!AB26</f>
        <v>0.10317835646409823</v>
      </c>
      <c r="G17" s="157">
        <f>'AWL QoQ'!AJ26</f>
        <v>0.11130586366449928</v>
      </c>
      <c r="H17" s="157">
        <f>'AWL QoQ'!AR26</f>
        <v>0.11896996653846109</v>
      </c>
    </row>
    <row r="18" spans="2:8" x14ac:dyDescent="0.3">
      <c r="B18" t="s">
        <v>420</v>
      </c>
      <c r="D18" s="157">
        <f>'ITC Ltd QoQ '!L28</f>
        <v>0.62126997361684055</v>
      </c>
      <c r="E18" s="157">
        <f>'ITC Ltd QoQ '!T28</f>
        <v>0.59495398591238813</v>
      </c>
      <c r="F18" s="157">
        <f>'ITC Ltd QoQ '!U28</f>
        <v>0.56878656787991888</v>
      </c>
      <c r="G18" s="157">
        <f>'ITC Ltd QoQ '!V28</f>
        <v>0.63520152622527948</v>
      </c>
      <c r="H18" s="157">
        <f>'ITC Ltd QoQ '!W28</f>
        <v>0.60093727066096736</v>
      </c>
    </row>
    <row r="19" spans="2:8" x14ac:dyDescent="0.3">
      <c r="B19" t="s">
        <v>421</v>
      </c>
      <c r="D19" s="157">
        <f>'Gokul agro QoQ'!L26</f>
        <v>4.2133202332629356E-2</v>
      </c>
      <c r="E19" s="157">
        <f>'Gokul agro QoQ'!T26</f>
        <v>-5.0997227476569137E-2</v>
      </c>
      <c r="F19" s="157">
        <f>'Gokul agro QoQ'!AB26</f>
        <v>5.1265695135026247E-2</v>
      </c>
      <c r="G19" s="157">
        <f>'Gokul agro QoQ'!AC26</f>
        <v>4.6547482832083195E-2</v>
      </c>
      <c r="H19" s="157">
        <f>'Gokul agro QoQ'!AR26</f>
        <v>4.7801772615458663E-2</v>
      </c>
    </row>
    <row r="20" spans="2:8" x14ac:dyDescent="0.3">
      <c r="B20" t="s">
        <v>422</v>
      </c>
      <c r="D20" s="157">
        <f>'Gujarat ambuja export QoQ'!L26</f>
        <v>0.25822370518351639</v>
      </c>
      <c r="E20" s="157">
        <f>'Gujarat ambuja export QoQ'!T26</f>
        <v>0.31028347154685659</v>
      </c>
      <c r="F20" s="157">
        <f>'Gujarat ambuja export QoQ'!AB26</f>
        <v>0.27753570490060081</v>
      </c>
      <c r="G20" s="157">
        <f>'Gujarat ambuja export QoQ'!AJ26</f>
        <v>0.2728540402297685</v>
      </c>
      <c r="H20" s="157">
        <f>'Gujarat ambuja export QoQ'!AR26</f>
        <v>0.26882785772821288</v>
      </c>
    </row>
    <row r="21" spans="2:8" x14ac:dyDescent="0.3">
      <c r="B21" t="s">
        <v>423</v>
      </c>
      <c r="D21" s="157">
        <f>'Zydus wellness QoQ'!L26</f>
        <v>0.54739723679064856</v>
      </c>
      <c r="E21" s="157">
        <f>'Zydus wellness QoQ'!T26</f>
        <v>0.50976381811544558</v>
      </c>
      <c r="F21" s="157">
        <f>'Zydus wellness QoQ'!AB26</f>
        <v>0.49193795081640163</v>
      </c>
      <c r="G21" s="157">
        <f>'Zydus wellness QoQ'!AJ26</f>
        <v>0.51095454935991069</v>
      </c>
      <c r="H21" s="157">
        <f>'Zydus wellness QoQ'!AR26</f>
        <v>0.52780138175638236</v>
      </c>
    </row>
    <row r="22" spans="2:8" x14ac:dyDescent="0.3">
      <c r="B22" t="s">
        <v>417</v>
      </c>
      <c r="D22" s="157">
        <f>AVERAGE(D18:D21)</f>
        <v>0.36725602948090874</v>
      </c>
      <c r="E22" s="157">
        <f t="shared" ref="E22:H22" si="2">AVERAGE(E18:E21)</f>
        <v>0.34100101202453031</v>
      </c>
      <c r="F22" s="157">
        <f t="shared" si="2"/>
        <v>0.34738147968298688</v>
      </c>
      <c r="G22" s="157">
        <f t="shared" si="2"/>
        <v>0.36638939966176043</v>
      </c>
      <c r="H22" s="157">
        <f t="shared" si="2"/>
        <v>0.36134207069025537</v>
      </c>
    </row>
    <row r="23" spans="2:8" x14ac:dyDescent="0.3">
      <c r="B23" s="61"/>
      <c r="C23" s="61"/>
      <c r="D23" s="158">
        <f>D17-D22</f>
        <v>-0.24321672229592672</v>
      </c>
      <c r="E23" s="158">
        <f t="shared" ref="E23:H23" si="3">E17-E22</f>
        <v>-0.24098597888244672</v>
      </c>
      <c r="F23" s="158">
        <f t="shared" si="3"/>
        <v>-0.24420312321888865</v>
      </c>
      <c r="G23" s="158">
        <f t="shared" si="3"/>
        <v>-0.25508353599726113</v>
      </c>
      <c r="H23" s="158">
        <f t="shared" si="3"/>
        <v>-0.24237210415179428</v>
      </c>
    </row>
    <row r="26" spans="2:8" x14ac:dyDescent="0.3">
      <c r="B26" s="128" t="s">
        <v>33</v>
      </c>
    </row>
    <row r="27" spans="2:8" x14ac:dyDescent="0.3">
      <c r="D27" s="128" t="s">
        <v>1</v>
      </c>
      <c r="E27" s="128" t="s">
        <v>2</v>
      </c>
      <c r="F27" s="128" t="s">
        <v>3</v>
      </c>
      <c r="G27" s="128" t="s">
        <v>4</v>
      </c>
      <c r="H27" s="128" t="s">
        <v>5</v>
      </c>
    </row>
    <row r="28" spans="2:8" x14ac:dyDescent="0.3">
      <c r="B28" t="s">
        <v>419</v>
      </c>
      <c r="D28" s="157">
        <f>'AWL QoQ'!L36</f>
        <v>3.5732137840445093E-2</v>
      </c>
      <c r="E28" s="157">
        <f>'AWL QoQ'!T36</f>
        <v>3.202631076548218E-2</v>
      </c>
      <c r="F28" s="157">
        <f>'AWL QoQ'!AB36</f>
        <v>2.8542416407382875E-2</v>
      </c>
      <c r="G28" s="157">
        <f>'AWL QoQ'!AJ36</f>
        <v>1.9561024493368759E-2</v>
      </c>
      <c r="H28" s="157">
        <f>'AWL QoQ'!AR36</f>
        <v>3.805694880546192E-2</v>
      </c>
    </row>
    <row r="29" spans="2:8" x14ac:dyDescent="0.3">
      <c r="B29" t="s">
        <v>420</v>
      </c>
      <c r="D29" s="157">
        <f>'ITC Ltd QoQ '!L38</f>
        <v>0.39290740007735842</v>
      </c>
      <c r="E29" s="157">
        <f>'ITC Ltd QoQ '!T38</f>
        <v>0.38579805136310641</v>
      </c>
      <c r="F29" s="157">
        <f>'ITC Ltd QoQ '!U38</f>
        <v>0.37410362523428908</v>
      </c>
      <c r="G29" s="157">
        <f>'ITC Ltd QoQ '!V38</f>
        <v>0.41697710662080828</v>
      </c>
      <c r="H29" s="157">
        <f>'ITC Ltd QoQ '!W38</f>
        <v>0.39485817498615355</v>
      </c>
    </row>
    <row r="30" spans="2:8" x14ac:dyDescent="0.3">
      <c r="B30" t="s">
        <v>421</v>
      </c>
      <c r="D30" s="157">
        <f>'Gokul agro QoQ'!L34</f>
        <v>1.6861073331441788E-2</v>
      </c>
      <c r="E30" s="157">
        <f>'Gokul agro QoQ'!T34</f>
        <v>-7.6541668565118418E-2</v>
      </c>
      <c r="F30" s="157">
        <f>'Gokul agro QoQ'!AB34</f>
        <v>2.5538939399958212E-2</v>
      </c>
      <c r="G30" s="157">
        <f>'Gokul agro QoQ'!AC34</f>
        <v>2.3789970763475436E-2</v>
      </c>
      <c r="H30" s="157">
        <f>'Gokul agro QoQ'!AR34</f>
        <v>2.7017756379908581E-2</v>
      </c>
    </row>
    <row r="31" spans="2:8" x14ac:dyDescent="0.3">
      <c r="B31" t="s">
        <v>422</v>
      </c>
      <c r="D31" s="157">
        <f>'Gujarat ambuja export QoQ'!L36</f>
        <v>0.11320000850105193</v>
      </c>
      <c r="E31" s="157">
        <f>'Gujarat ambuja export QoQ'!T36</f>
        <v>0.14712299611803065</v>
      </c>
      <c r="F31" s="157">
        <f>'Gujarat ambuja export QoQ'!AB36</f>
        <v>9.6769396556114481E-2</v>
      </c>
      <c r="G31" s="157">
        <f>'Gujarat ambuja export QoQ'!AJ36</f>
        <v>8.9790326181825669E-2</v>
      </c>
      <c r="H31" s="157">
        <f>'Gujarat ambuja export QoQ'!AR36</f>
        <v>8.6929657588594722E-2</v>
      </c>
    </row>
    <row r="32" spans="2:8" x14ac:dyDescent="0.3">
      <c r="B32" t="s">
        <v>423</v>
      </c>
      <c r="D32" s="157">
        <f>'Zydus wellness QoQ'!L34</f>
        <v>0.30747266522738348</v>
      </c>
      <c r="E32" s="157">
        <f>'Zydus wellness QoQ'!T34</f>
        <v>0.2851184909962845</v>
      </c>
      <c r="F32" s="157">
        <f>'Zydus wellness QoQ'!AB34</f>
        <v>0.26464446739935182</v>
      </c>
      <c r="G32" s="157">
        <f>'Zydus wellness QoQ'!AJ34</f>
        <v>0.26922416015121575</v>
      </c>
      <c r="H32" s="157">
        <f>'Zydus wellness QoQ'!AR34</f>
        <v>0.27040307385377027</v>
      </c>
    </row>
    <row r="33" spans="2:8" x14ac:dyDescent="0.3">
      <c r="B33" t="s">
        <v>417</v>
      </c>
      <c r="D33" s="157">
        <f>AVERAGE(D29:D32)</f>
        <v>0.2076102867843089</v>
      </c>
      <c r="E33" s="157">
        <f t="shared" ref="E33" si="4">AVERAGE(E29:E32)</f>
        <v>0.18537446747807579</v>
      </c>
      <c r="F33" s="157">
        <f t="shared" ref="F33" si="5">AVERAGE(F29:F32)</f>
        <v>0.19026410714742842</v>
      </c>
      <c r="G33" s="157">
        <f t="shared" ref="G33" si="6">AVERAGE(G29:G32)</f>
        <v>0.19994539092933128</v>
      </c>
      <c r="H33" s="157">
        <f t="shared" ref="H33" si="7">AVERAGE(H29:H32)</f>
        <v>0.19480216570210679</v>
      </c>
    </row>
    <row r="34" spans="2:8" x14ac:dyDescent="0.3">
      <c r="B34" s="61"/>
      <c r="C34" s="61"/>
      <c r="D34" s="158">
        <f>D28-D33</f>
        <v>-0.1718781489438638</v>
      </c>
      <c r="E34" s="158">
        <f t="shared" ref="E34" si="8">E28-E33</f>
        <v>-0.15334815671259361</v>
      </c>
      <c r="F34" s="158">
        <f t="shared" ref="F34" si="9">F28-F33</f>
        <v>-0.16172169074004555</v>
      </c>
      <c r="G34" s="158">
        <f t="shared" ref="G34" si="10">G28-G33</f>
        <v>-0.18038436643596251</v>
      </c>
      <c r="H34" s="158">
        <f t="shared" ref="H34" si="11">H28-H33</f>
        <v>-0.15674521689664486</v>
      </c>
    </row>
    <row r="37" spans="2:8" x14ac:dyDescent="0.3">
      <c r="B37" s="128" t="s">
        <v>37</v>
      </c>
    </row>
    <row r="38" spans="2:8" x14ac:dyDescent="0.3">
      <c r="D38" s="128" t="s">
        <v>1</v>
      </c>
      <c r="E38" s="128" t="s">
        <v>2</v>
      </c>
      <c r="F38" s="128" t="s">
        <v>3</v>
      </c>
      <c r="G38" s="128" t="s">
        <v>4</v>
      </c>
      <c r="H38" s="128" t="s">
        <v>5</v>
      </c>
    </row>
    <row r="39" spans="2:8" x14ac:dyDescent="0.3">
      <c r="B39" t="s">
        <v>419</v>
      </c>
      <c r="D39" s="157">
        <f>'AWL QoQ'!L40</f>
        <v>2.8512753427974161E-2</v>
      </c>
      <c r="E39" s="157">
        <f>'AWL QoQ'!T40</f>
        <v>2.6325521940548192E-2</v>
      </c>
      <c r="F39" s="157">
        <f>'AWL QoQ'!AB40</f>
        <v>2.2382499139921214E-2</v>
      </c>
      <c r="G39" s="157">
        <f>'AWL QoQ'!AJ40</f>
        <v>1.2463123002526583E-2</v>
      </c>
      <c r="H39" s="157">
        <f>'AWL QoQ'!AR40</f>
        <v>3.1856182396383659E-2</v>
      </c>
    </row>
    <row r="40" spans="2:8" x14ac:dyDescent="0.3">
      <c r="B40" t="s">
        <v>420</v>
      </c>
      <c r="D40" s="157">
        <f>'ITC Ltd QoQ '!L42</f>
        <v>0.3619491405531583</v>
      </c>
      <c r="E40" s="157">
        <f>'ITC Ltd QoQ '!T42</f>
        <v>0.3592032473597242</v>
      </c>
      <c r="F40" s="157">
        <f>'ITC Ltd QoQ '!U42</f>
        <v>0.3520112428503066</v>
      </c>
      <c r="G40" s="157">
        <f>'ITC Ltd QoQ '!V42</f>
        <v>0.39212865434221844</v>
      </c>
      <c r="H40" s="157">
        <f>'ITC Ltd QoQ '!W42</f>
        <v>0.37143161147441156</v>
      </c>
    </row>
    <row r="41" spans="2:8" x14ac:dyDescent="0.3">
      <c r="B41" t="s">
        <v>421</v>
      </c>
      <c r="D41" s="157">
        <f>'Gokul agro QoQ'!L38</f>
        <v>1.331305147184423E-2</v>
      </c>
      <c r="E41" s="157">
        <f>'Gokul agro QoQ'!T38</f>
        <v>-7.9359812548487493E-2</v>
      </c>
      <c r="F41" s="157">
        <f>'Gokul agro QoQ'!AB38</f>
        <v>2.2897971760475075E-2</v>
      </c>
      <c r="G41" s="157">
        <f>'Gokul agro QoQ'!AC38</f>
        <v>2.0755903150432853E-2</v>
      </c>
      <c r="H41" s="157">
        <f>'Gokul agro QoQ'!AR38</f>
        <v>2.4232730690174134E-2</v>
      </c>
    </row>
    <row r="42" spans="2:8" x14ac:dyDescent="0.3">
      <c r="B42" t="s">
        <v>422</v>
      </c>
      <c r="D42" s="157">
        <f>'Gujarat ambuja export QoQ'!L40</f>
        <v>9.1256668012666478E-2</v>
      </c>
      <c r="E42" s="157">
        <f>'Gujarat ambuja export QoQ'!T40</f>
        <v>0.12628497894144067</v>
      </c>
      <c r="F42" s="157">
        <f>'Gujarat ambuja export QoQ'!AB40</f>
        <v>7.7486407590970932E-2</v>
      </c>
      <c r="G42" s="157">
        <f>'Gujarat ambuja export QoQ'!AJ40</f>
        <v>6.5201859256703382E-2</v>
      </c>
      <c r="H42" s="157">
        <f>'Gujarat ambuja export QoQ'!AR40</f>
        <v>5.9662921835502099E-2</v>
      </c>
    </row>
    <row r="43" spans="2:8" x14ac:dyDescent="0.3">
      <c r="B43" t="s">
        <v>423</v>
      </c>
      <c r="D43" s="157">
        <f>'Zydus wellness QoQ'!L38</f>
        <v>0.29399411786764656</v>
      </c>
      <c r="E43" s="157">
        <f>'Zydus wellness QoQ'!T38</f>
        <v>0.27335690318192957</v>
      </c>
      <c r="F43" s="157">
        <f>'Zydus wellness QoQ'!AB38</f>
        <v>0.25357438941670396</v>
      </c>
      <c r="G43" s="157">
        <f>'Zydus wellness QoQ'!AJ38</f>
        <v>0.25899991408196582</v>
      </c>
      <c r="H43" s="157">
        <f>'Zydus wellness QoQ'!AR38</f>
        <v>0.2599105922340858</v>
      </c>
    </row>
    <row r="44" spans="2:8" x14ac:dyDescent="0.3">
      <c r="B44" t="s">
        <v>417</v>
      </c>
      <c r="D44" s="157">
        <f>AVERAGE(D40:D43)</f>
        <v>0.19012824447632889</v>
      </c>
      <c r="E44" s="157">
        <f t="shared" ref="E44" si="12">AVERAGE(E40:E43)</f>
        <v>0.16987132923365172</v>
      </c>
      <c r="F44" s="157">
        <f t="shared" ref="F44" si="13">AVERAGE(F40:F43)</f>
        <v>0.17649250290461416</v>
      </c>
      <c r="G44" s="157">
        <f t="shared" ref="G44" si="14">AVERAGE(G40:G43)</f>
        <v>0.18427158270783012</v>
      </c>
      <c r="H44" s="157">
        <f t="shared" ref="H44" si="15">AVERAGE(H40:H43)</f>
        <v>0.17880946405854339</v>
      </c>
    </row>
    <row r="45" spans="2:8" x14ac:dyDescent="0.3">
      <c r="B45" s="61"/>
      <c r="C45" s="61"/>
      <c r="D45" s="158">
        <f>D39-D44</f>
        <v>-0.16161549104835474</v>
      </c>
      <c r="E45" s="158">
        <f t="shared" ref="E45" si="16">E39-E44</f>
        <v>-0.14354580729310354</v>
      </c>
      <c r="F45" s="158">
        <f t="shared" ref="F45" si="17">F39-F44</f>
        <v>-0.15411000376469294</v>
      </c>
      <c r="G45" s="158">
        <f t="shared" ref="G45" si="18">G39-G44</f>
        <v>-0.17180845970530353</v>
      </c>
      <c r="H45" s="158">
        <f t="shared" ref="H45" si="19">H39-H44</f>
        <v>-0.14695328166215973</v>
      </c>
    </row>
    <row r="48" spans="2:8" x14ac:dyDescent="0.3">
      <c r="B48" s="128" t="s">
        <v>46</v>
      </c>
    </row>
    <row r="49" spans="2:8" x14ac:dyDescent="0.3">
      <c r="D49" s="128" t="s">
        <v>1</v>
      </c>
      <c r="E49" s="128" t="s">
        <v>2</v>
      </c>
      <c r="F49" s="128" t="s">
        <v>3</v>
      </c>
      <c r="G49" s="128" t="s">
        <v>4</v>
      </c>
      <c r="H49" s="128" t="s">
        <v>5</v>
      </c>
    </row>
    <row r="50" spans="2:8" x14ac:dyDescent="0.3">
      <c r="B50" t="s">
        <v>419</v>
      </c>
      <c r="D50" s="157">
        <f>'AWL QoQ'!L49</f>
        <v>2.2425467276995011E-2</v>
      </c>
      <c r="E50" s="157">
        <f>'AWL QoQ'!T49</f>
        <v>2.0071365922357167E-2</v>
      </c>
      <c r="F50" s="157">
        <f>'AWL QoQ'!AB49</f>
        <v>1.4047725181699222E-2</v>
      </c>
      <c r="G50" s="157">
        <f>'AWL QoQ'!AJ49</f>
        <v>3.1352885189176939E-3</v>
      </c>
      <c r="H50" s="157">
        <f>'AWL QoQ'!AR49</f>
        <v>2.6102542879217927E-2</v>
      </c>
    </row>
    <row r="51" spans="2:8" x14ac:dyDescent="0.3">
      <c r="B51" t="s">
        <v>420</v>
      </c>
      <c r="D51" s="157">
        <f>'ITC Ltd QoQ '!L51</f>
        <v>0.41050626919852684</v>
      </c>
      <c r="E51" s="157">
        <f>'ITC Ltd QoQ '!T51</f>
        <v>0.38813237516448956</v>
      </c>
      <c r="F51" s="157">
        <f>'ITC Ltd QoQ '!U51</f>
        <v>0.36821091135363498</v>
      </c>
      <c r="G51" s="157">
        <f>'ITC Ltd QoQ '!V51</f>
        <v>0.41650634135855552</v>
      </c>
      <c r="H51" s="157">
        <f>'ITC Ltd QoQ '!W51</f>
        <v>0.39159016287250004</v>
      </c>
    </row>
    <row r="52" spans="2:8" x14ac:dyDescent="0.3">
      <c r="B52" t="s">
        <v>421</v>
      </c>
      <c r="D52" s="157">
        <f>'Gokul agro QoQ'!L47</f>
        <v>7.8766073357140597E-3</v>
      </c>
      <c r="E52" s="157">
        <f>'Gokul agro QoQ'!T47</f>
        <v>-8.3201711354561184E-2</v>
      </c>
      <c r="F52" s="157">
        <f>'Gokul agro QoQ'!AB47</f>
        <v>1.582761747948502E-2</v>
      </c>
      <c r="G52" s="157">
        <f>'Gokul agro QoQ'!AC47</f>
        <v>1.27418931436439E-2</v>
      </c>
      <c r="H52" s="157">
        <f>'Gokul agro QoQ'!AR47</f>
        <v>1.663575688427768E-2</v>
      </c>
    </row>
    <row r="53" spans="2:8" x14ac:dyDescent="0.3">
      <c r="B53" t="s">
        <v>422</v>
      </c>
      <c r="D53" s="157">
        <f>'Gujarat ambuja export QoQ'!L49</f>
        <v>9.6161775019658599E-2</v>
      </c>
      <c r="E53" s="157">
        <f>'Gujarat ambuja export QoQ'!T49</f>
        <v>0.13664403433605044</v>
      </c>
      <c r="F53" s="157">
        <f>'Gujarat ambuja export QoQ'!AB49</f>
        <v>8.9861661971199866E-2</v>
      </c>
      <c r="G53" s="157">
        <f>'Gujarat ambuja export QoQ'!AJ49</f>
        <v>9.0845799419489809E-2</v>
      </c>
      <c r="H53" s="157">
        <f>'Gujarat ambuja export QoQ'!AR49</f>
        <v>7.3915249166410166E-2</v>
      </c>
    </row>
    <row r="54" spans="2:8" x14ac:dyDescent="0.3">
      <c r="B54" t="s">
        <v>423</v>
      </c>
      <c r="D54" s="157">
        <f>'Zydus wellness QoQ'!L47</f>
        <v>0.25389061805246765</v>
      </c>
      <c r="E54" s="157">
        <f>'Zydus wellness QoQ'!T47</f>
        <v>0.26211048491546357</v>
      </c>
      <c r="F54" s="157">
        <f>'Zydus wellness QoQ'!AB47</f>
        <v>0.24857356924672924</v>
      </c>
      <c r="G54" s="157">
        <f>'Zydus wellness QoQ'!AJ47</f>
        <v>0.25466105335509925</v>
      </c>
      <c r="H54" s="157">
        <f>'Zydus wellness QoQ'!AR47</f>
        <v>0.25983670151845423</v>
      </c>
    </row>
    <row r="55" spans="2:8" x14ac:dyDescent="0.3">
      <c r="B55" t="s">
        <v>417</v>
      </c>
      <c r="D55" s="157">
        <f>AVERAGE(D51:D54)</f>
        <v>0.1921088174015918</v>
      </c>
      <c r="E55" s="157">
        <f t="shared" ref="E55" si="20">AVERAGE(E51:E54)</f>
        <v>0.17592129576536059</v>
      </c>
      <c r="F55" s="157">
        <f t="shared" ref="F55" si="21">AVERAGE(F51:F54)</f>
        <v>0.18061844001276228</v>
      </c>
      <c r="G55" s="157">
        <f t="shared" ref="G55" si="22">AVERAGE(G51:G54)</f>
        <v>0.19368877181919711</v>
      </c>
      <c r="H55" s="157">
        <f t="shared" ref="H55" si="23">AVERAGE(H51:H54)</f>
        <v>0.18549446761041052</v>
      </c>
    </row>
    <row r="56" spans="2:8" x14ac:dyDescent="0.3">
      <c r="B56" s="61"/>
      <c r="C56" s="61"/>
      <c r="D56" s="158">
        <f>D50-D55</f>
        <v>-0.16968335012459679</v>
      </c>
      <c r="E56" s="158">
        <f t="shared" ref="E56" si="24">E50-E55</f>
        <v>-0.15584992984300342</v>
      </c>
      <c r="F56" s="158">
        <f t="shared" ref="F56" si="25">F50-F55</f>
        <v>-0.16657071483106306</v>
      </c>
      <c r="G56" s="158">
        <f t="shared" ref="G56" si="26">G50-G55</f>
        <v>-0.19055348330027941</v>
      </c>
      <c r="H56" s="158">
        <f t="shared" ref="H56" si="27">H50-H55</f>
        <v>-0.1593919247311926</v>
      </c>
    </row>
    <row r="59" spans="2:8" x14ac:dyDescent="0.3">
      <c r="B59" s="128" t="s">
        <v>53</v>
      </c>
    </row>
    <row r="60" spans="2:8" x14ac:dyDescent="0.3">
      <c r="D60" s="128" t="s">
        <v>1</v>
      </c>
      <c r="E60" s="128" t="s">
        <v>2</v>
      </c>
      <c r="F60" s="128" t="s">
        <v>3</v>
      </c>
      <c r="G60" s="128" t="s">
        <v>4</v>
      </c>
      <c r="H60" s="128" t="s">
        <v>5</v>
      </c>
    </row>
    <row r="61" spans="2:8" x14ac:dyDescent="0.3">
      <c r="B61" t="s">
        <v>419</v>
      </c>
      <c r="D61" s="157">
        <f>'AWL QoQ'!L59</f>
        <v>1.9645773760448151E-2</v>
      </c>
      <c r="E61" s="157">
        <f>'AWL QoQ'!T59</f>
        <v>1.4815115409339663E-2</v>
      </c>
      <c r="F61" s="157">
        <f>'AWL QoQ'!AB59</f>
        <v>1.0007330861759518E-2</v>
      </c>
      <c r="G61" s="157">
        <f>'AWL QoQ'!AC59</f>
        <v>-1.3845830161942095E-2</v>
      </c>
      <c r="H61" s="157">
        <v>-6.0000000000000001E-3</v>
      </c>
    </row>
    <row r="62" spans="2:8" x14ac:dyDescent="0.3">
      <c r="B62" t="s">
        <v>420</v>
      </c>
      <c r="D62" s="157">
        <f>'ITC Ltd QoQ '!L61</f>
        <v>0.32480822167271933</v>
      </c>
      <c r="E62" s="157">
        <f>'ITC Ltd QoQ '!T61</f>
        <v>0.30773222115990995</v>
      </c>
      <c r="F62" s="157">
        <f>'ITC Ltd QoQ '!U61</f>
        <v>0.29316579321445374</v>
      </c>
      <c r="G62" s="157">
        <f>'ITC Ltd QoQ '!V61</f>
        <v>0.33221517626827179</v>
      </c>
      <c r="H62" s="157">
        <f>'ITC Ltd QoQ '!W61</f>
        <v>0.31206914179171469</v>
      </c>
    </row>
    <row r="63" spans="2:8" x14ac:dyDescent="0.3">
      <c r="B63" t="s">
        <v>421</v>
      </c>
      <c r="D63" s="157">
        <f>'Gokul agro QoQ'!L57</f>
        <v>5.3294805285982573E-3</v>
      </c>
      <c r="E63" s="157">
        <f>'Gokul agro QoQ'!T57</f>
        <v>-8.638307496162774E-2</v>
      </c>
      <c r="F63" s="157">
        <f>'Gokul agro QoQ'!AB57</f>
        <v>1.1987715048184236E-2</v>
      </c>
      <c r="G63" s="157">
        <f>'Gokul agro QoQ'!AC57</f>
        <v>9.7403506122795743E-3</v>
      </c>
      <c r="H63" s="157">
        <f>'Gokul agro QoQ'!AR57</f>
        <v>1.5636628406658661E-2</v>
      </c>
    </row>
    <row r="64" spans="2:8" x14ac:dyDescent="0.3">
      <c r="B64" t="s">
        <v>422</v>
      </c>
      <c r="D64" s="157">
        <f>'Gujarat ambuja export QoQ'!L59</f>
        <v>7.1863643125836735E-2</v>
      </c>
      <c r="E64" s="157">
        <f>'Gujarat ambuja export QoQ'!T59</f>
        <v>0.10180052287749629</v>
      </c>
      <c r="F64" s="157">
        <f>'Gujarat ambuja export QoQ'!AB59</f>
        <v>6.7243974829853073E-2</v>
      </c>
      <c r="G64" s="157">
        <f>'Gujarat ambuja export QoQ'!AJ59</f>
        <v>6.9738364422432947E-2</v>
      </c>
      <c r="H64" s="157">
        <f>'Gujarat ambuja export QoQ'!AR59</f>
        <v>5.4037003152248908E-2</v>
      </c>
    </row>
    <row r="65" spans="2:8" x14ac:dyDescent="0.3">
      <c r="B65" t="s">
        <v>423</v>
      </c>
      <c r="D65" s="157">
        <f>'Zydus wellness QoQ'!L57</f>
        <v>0.24433574225760302</v>
      </c>
      <c r="E65" s="157">
        <f>'Zydus wellness QoQ'!T57</f>
        <v>0.24557052202047275</v>
      </c>
      <c r="F65" s="157">
        <f>'Zydus wellness QoQ'!AB57</f>
        <v>0.22980750389026566</v>
      </c>
      <c r="G65" s="157">
        <f>'Zydus wellness QoQ'!AJ57</f>
        <v>0.25457513532090387</v>
      </c>
      <c r="H65" s="157">
        <f>'Zydus wellness QoQ'!AR57</f>
        <v>0.25976281080282265</v>
      </c>
    </row>
    <row r="66" spans="2:8" x14ac:dyDescent="0.3">
      <c r="B66" t="s">
        <v>417</v>
      </c>
      <c r="D66" s="157">
        <f t="shared" ref="D66:E66" si="28">AVERAGE(D62:D65)</f>
        <v>0.16158427189618935</v>
      </c>
      <c r="E66" s="157">
        <f t="shared" si="28"/>
        <v>0.14218004777406282</v>
      </c>
      <c r="F66" s="157">
        <f t="shared" ref="F66" si="29">AVERAGE(F62:F65)</f>
        <v>0.15055124674568918</v>
      </c>
      <c r="G66" s="157">
        <f t="shared" ref="G66" si="30">AVERAGE(G62:G65)</f>
        <v>0.16656725665597205</v>
      </c>
      <c r="H66" s="157">
        <f t="shared" ref="H66" si="31">AVERAGE(H62:H65)</f>
        <v>0.16037639603836124</v>
      </c>
    </row>
    <row r="67" spans="2:8" x14ac:dyDescent="0.3">
      <c r="B67" s="61"/>
      <c r="C67" s="61"/>
      <c r="D67" s="158">
        <f t="shared" ref="D67:E67" si="32">D61-D66</f>
        <v>-0.14193849813574119</v>
      </c>
      <c r="E67" s="158">
        <f t="shared" si="32"/>
        <v>-0.12736493236472315</v>
      </c>
      <c r="F67" s="158">
        <f t="shared" ref="F67" si="33">F61-F66</f>
        <v>-0.14054391588392967</v>
      </c>
      <c r="G67" s="158">
        <f t="shared" ref="G67" si="34">G61-G66</f>
        <v>-0.18041308681791415</v>
      </c>
      <c r="H67" s="158">
        <f t="shared" ref="H67" si="35">H61-H66</f>
        <v>-0.16637639603836124</v>
      </c>
    </row>
    <row r="70" spans="2:8" x14ac:dyDescent="0.3">
      <c r="B70" s="128" t="s">
        <v>73</v>
      </c>
    </row>
    <row r="71" spans="2:8" x14ac:dyDescent="0.3">
      <c r="D71" s="128" t="s">
        <v>1</v>
      </c>
      <c r="E71" s="128" t="s">
        <v>2</v>
      </c>
      <c r="F71" s="128" t="s">
        <v>3</v>
      </c>
      <c r="G71" s="128" t="s">
        <v>4</v>
      </c>
      <c r="H71" s="128" t="s">
        <v>5</v>
      </c>
    </row>
    <row r="72" spans="2:8" x14ac:dyDescent="0.3">
      <c r="B72" t="s">
        <v>419</v>
      </c>
      <c r="D72" s="109">
        <f>'AWL QoQ'!K85</f>
        <v>93.753717645996232</v>
      </c>
      <c r="E72" s="109">
        <f>'AWL QoQ'!S85</f>
        <v>106.53532555247239</v>
      </c>
      <c r="F72" s="109">
        <f>'AWL QoQ'!AA85</f>
        <v>107.2175696455607</v>
      </c>
      <c r="G72" s="109">
        <f>'AWL QoQ'!AI85</f>
        <v>115.83727718622426</v>
      </c>
      <c r="H72" s="109">
        <f>'AWL QoQ'!AQ85</f>
        <v>101.43945762886302</v>
      </c>
    </row>
    <row r="73" spans="2:8" x14ac:dyDescent="0.3">
      <c r="B73" t="s">
        <v>420</v>
      </c>
      <c r="D73" s="109">
        <f>'ITC Ltd QoQ '!K89</f>
        <v>333.62696892360094</v>
      </c>
      <c r="E73" s="109">
        <f>'ITC Ltd QoQ '!S89</f>
        <v>262.51306635490567</v>
      </c>
      <c r="F73" s="109">
        <f>'ITC Ltd QoQ '!AA89</f>
        <v>314.38936813675309</v>
      </c>
      <c r="G73" s="109">
        <f>'ITC Ltd QoQ '!AI89</f>
        <v>380.0716037769767</v>
      </c>
      <c r="H73" s="109">
        <f>'ITC Ltd QoQ '!AQ89</f>
        <v>363.52683567151752</v>
      </c>
    </row>
    <row r="74" spans="2:8" x14ac:dyDescent="0.3">
      <c r="B74" t="s">
        <v>421</v>
      </c>
      <c r="D74" s="109">
        <f>'Gokul agro QoQ'!K84</f>
        <v>28.260521982451191</v>
      </c>
      <c r="E74" s="109">
        <f>'Gokul agro QoQ'!S84</f>
        <v>43.786393930178363</v>
      </c>
      <c r="F74" s="109">
        <f>'Gokul agro QoQ'!AA84</f>
        <v>93.958488429715516</v>
      </c>
      <c r="G74" s="109">
        <f>'Gokul agro QoQ'!AI84</f>
        <v>62.683463290351128</v>
      </c>
      <c r="H74" s="109">
        <f>'Gokul agro QoQ'!AQ84</f>
        <v>68.656480412636355</v>
      </c>
    </row>
    <row r="75" spans="2:8" x14ac:dyDescent="0.3">
      <c r="B75" t="s">
        <v>422</v>
      </c>
      <c r="D75" s="109">
        <f>'Gujarat ambuja export QoQ'!K85</f>
        <v>124.82787067372014</v>
      </c>
      <c r="E75" s="109">
        <f>'Gujarat ambuja export QoQ'!S85</f>
        <v>142.69272300469484</v>
      </c>
      <c r="F75" s="109">
        <f>'Gujarat ambuja export QoQ'!AA85</f>
        <v>127.94092070937312</v>
      </c>
      <c r="G75" s="109">
        <f>'Gujarat ambuja export QoQ'!AI85</f>
        <v>148.59915786210641</v>
      </c>
      <c r="H75" s="109">
        <f>'Gujarat ambuja export QoQ'!AQ85</f>
        <v>148.13037012094171</v>
      </c>
    </row>
    <row r="76" spans="2:8" x14ac:dyDescent="0.3">
      <c r="B76" t="s">
        <v>423</v>
      </c>
      <c r="D76" s="109">
        <f>'Zydus wellness QoQ'!K84</f>
        <v>299.42869033539381</v>
      </c>
      <c r="E76" s="109">
        <f>'Zydus wellness QoQ'!S84</f>
        <v>520.88925749781617</v>
      </c>
      <c r="F76" s="109">
        <f>'Zydus wellness QoQ'!AA84</f>
        <v>285.98647028600789</v>
      </c>
      <c r="G76" s="109">
        <f>'Zydus wellness QoQ'!AI84</f>
        <v>303.33498759305212</v>
      </c>
      <c r="H76" s="109">
        <f>'Zydus wellness QoQ'!AQ84</f>
        <v>291.80828054997681</v>
      </c>
    </row>
    <row r="77" spans="2:8" x14ac:dyDescent="0.3">
      <c r="B77" t="s">
        <v>417</v>
      </c>
      <c r="D77" s="109">
        <f>AVERAGE(D73:D76)</f>
        <v>196.53601297879152</v>
      </c>
      <c r="E77" s="109">
        <f t="shared" ref="E77:H77" si="36">AVERAGE(E73:E76)</f>
        <v>242.47036019689875</v>
      </c>
      <c r="F77" s="109">
        <f t="shared" si="36"/>
        <v>205.56881189046243</v>
      </c>
      <c r="G77" s="109">
        <f t="shared" si="36"/>
        <v>223.6723031306216</v>
      </c>
      <c r="H77" s="109">
        <f t="shared" si="36"/>
        <v>218.03049168876811</v>
      </c>
    </row>
    <row r="78" spans="2:8" x14ac:dyDescent="0.3">
      <c r="B78" s="61"/>
      <c r="C78" s="61"/>
      <c r="D78" s="109">
        <f>D72-D77</f>
        <v>-102.78229533279529</v>
      </c>
      <c r="E78" s="109">
        <f t="shared" ref="E78:H78" si="37">E72-E77</f>
        <v>-135.93503464442637</v>
      </c>
      <c r="F78" s="109">
        <f t="shared" si="37"/>
        <v>-98.351242244901727</v>
      </c>
      <c r="G78" s="109">
        <f t="shared" si="37"/>
        <v>-107.83502594439734</v>
      </c>
      <c r="H78" s="109">
        <f t="shared" si="37"/>
        <v>-116.59103405990508</v>
      </c>
    </row>
    <row r="80" spans="2:8" x14ac:dyDescent="0.3">
      <c r="B80" s="128" t="s">
        <v>75</v>
      </c>
    </row>
    <row r="81" spans="2:8" x14ac:dyDescent="0.3">
      <c r="D81" s="128" t="s">
        <v>1</v>
      </c>
      <c r="E81" s="128" t="s">
        <v>2</v>
      </c>
      <c r="F81" s="128" t="s">
        <v>3</v>
      </c>
      <c r="G81" s="128" t="s">
        <v>4</v>
      </c>
      <c r="H81" s="128" t="s">
        <v>5</v>
      </c>
    </row>
    <row r="82" spans="2:8" x14ac:dyDescent="0.3">
      <c r="B82" t="s">
        <v>419</v>
      </c>
      <c r="D82" s="109">
        <f>'AWL QoQ'!K87</f>
        <v>29.73181874876347</v>
      </c>
      <c r="E82" s="109">
        <f>'AWL QoQ'!S87</f>
        <v>30.630017490294094</v>
      </c>
      <c r="F82" s="109">
        <f>'AWL QoQ'!AA87</f>
        <v>26.959330289007042</v>
      </c>
      <c r="G82" s="109">
        <f>'AWL QoQ'!AI87</f>
        <v>28.669235662857247</v>
      </c>
      <c r="H82" s="109">
        <f>'AWL QoQ'!AQ87</f>
        <v>28.355993773538184</v>
      </c>
    </row>
    <row r="83" spans="2:8" x14ac:dyDescent="0.3">
      <c r="B83" t="s">
        <v>420</v>
      </c>
      <c r="D83" s="109">
        <f>'ITC Ltd QoQ '!G91</f>
        <v>36.349419523267954</v>
      </c>
      <c r="E83" s="109">
        <f>'ITC Ltd QoQ '!S91</f>
        <v>24.878127853350321</v>
      </c>
      <c r="F83" s="109">
        <f>'ITC Ltd QoQ '!AA91</f>
        <v>28.33592663031061</v>
      </c>
      <c r="G83" s="109">
        <f>'ITC Ltd QoQ '!AI91</f>
        <v>37.847743404418942</v>
      </c>
      <c r="H83" s="109">
        <f>'ITC Ltd QoQ '!AQ91</f>
        <v>42.298904099901925</v>
      </c>
    </row>
    <row r="84" spans="2:8" x14ac:dyDescent="0.3">
      <c r="B84" t="s">
        <v>421</v>
      </c>
      <c r="D84" s="109">
        <f>'Gokul agro QoQ'!K86</f>
        <v>41.090107189467425</v>
      </c>
      <c r="E84" s="109">
        <f>'Gokul agro QoQ'!S86</f>
        <v>14.081383997255772</v>
      </c>
      <c r="F84" s="109">
        <f>'Gokul agro QoQ'!AA86</f>
        <v>56.046398718717178</v>
      </c>
      <c r="G84" s="109">
        <f>'Gokul agro QoQ'!AI86</f>
        <v>17.790350757667998</v>
      </c>
      <c r="H84" s="109">
        <f>'Gokul agro QoQ'!AQ86</f>
        <v>18.964269028949637</v>
      </c>
    </row>
    <row r="85" spans="2:8" x14ac:dyDescent="0.3">
      <c r="B85" t="s">
        <v>422</v>
      </c>
      <c r="D85" s="109">
        <f>'Gujarat ambuja export QoQ'!K87</f>
        <v>28.487225304217141</v>
      </c>
      <c r="E85" s="109">
        <f>'Gujarat ambuja export QoQ'!S87</f>
        <v>32.849399837176001</v>
      </c>
      <c r="F85" s="109">
        <f>'Gujarat ambuja export QoQ'!AA87</f>
        <v>39.65642051939524</v>
      </c>
      <c r="G85" s="109">
        <f>'Gujarat ambuja export QoQ'!AI87</f>
        <v>44.46967929038324</v>
      </c>
      <c r="H85" s="109">
        <f>'Gujarat ambuja export QoQ'!AQ87</f>
        <v>54.222481751824823</v>
      </c>
    </row>
    <row r="86" spans="2:8" x14ac:dyDescent="0.3">
      <c r="B86" t="s">
        <v>423</v>
      </c>
      <c r="D86" s="109">
        <f>'Zydus wellness QoQ'!K86</f>
        <v>206.41259989263759</v>
      </c>
      <c r="E86" s="109">
        <f>'Zydus wellness QoQ'!S86</f>
        <v>73.719865352622421</v>
      </c>
      <c r="F86" s="109">
        <f>'Zydus wellness QoQ'!AA86</f>
        <v>67.156897467681958</v>
      </c>
      <c r="G86" s="109">
        <f>'Zydus wellness QoQ'!AI86</f>
        <v>87.44122111654579</v>
      </c>
      <c r="H86" s="109">
        <f>'Zydus wellness QoQ'!AQ86</f>
        <v>97.421818181818196</v>
      </c>
    </row>
    <row r="87" spans="2:8" x14ac:dyDescent="0.3">
      <c r="B87" t="s">
        <v>417</v>
      </c>
      <c r="D87" s="109">
        <f>AVERAGE(D83:D86)</f>
        <v>78.084837977397527</v>
      </c>
      <c r="E87" s="109">
        <f t="shared" ref="E87" si="38">AVERAGE(E83:E86)</f>
        <v>36.38219426010113</v>
      </c>
      <c r="F87" s="109">
        <f t="shared" ref="F87" si="39">AVERAGE(F83:F86)</f>
        <v>47.798910834026245</v>
      </c>
      <c r="G87" s="109">
        <f t="shared" ref="G87" si="40">AVERAGE(G83:G86)</f>
        <v>46.887248642253994</v>
      </c>
      <c r="H87" s="109">
        <f t="shared" ref="H87" si="41">AVERAGE(H83:H86)</f>
        <v>53.226868265623644</v>
      </c>
    </row>
    <row r="88" spans="2:8" x14ac:dyDescent="0.3">
      <c r="B88" s="61"/>
      <c r="C88" s="61"/>
      <c r="D88" s="109">
        <f>D82-D87</f>
        <v>-48.353019228634054</v>
      </c>
      <c r="E88" s="109">
        <f t="shared" ref="E88:H88" si="42">E82-E87</f>
        <v>-5.7521767698070363</v>
      </c>
      <c r="F88" s="109">
        <f t="shared" si="42"/>
        <v>-20.839580545019203</v>
      </c>
      <c r="G88" s="109">
        <f t="shared" si="42"/>
        <v>-18.218012979396747</v>
      </c>
      <c r="H88" s="109">
        <f t="shared" si="42"/>
        <v>-24.870874492085459</v>
      </c>
    </row>
    <row r="90" spans="2:8" x14ac:dyDescent="0.3">
      <c r="B90" s="128" t="s">
        <v>219</v>
      </c>
    </row>
    <row r="91" spans="2:8" x14ac:dyDescent="0.3">
      <c r="D91" s="128" t="s">
        <v>1</v>
      </c>
      <c r="E91" s="128" t="s">
        <v>2</v>
      </c>
      <c r="F91" s="128" t="s">
        <v>3</v>
      </c>
      <c r="G91" s="128" t="s">
        <v>4</v>
      </c>
      <c r="H91" s="128" t="s">
        <v>5</v>
      </c>
    </row>
    <row r="92" spans="2:8" x14ac:dyDescent="0.3">
      <c r="B92" t="s">
        <v>419</v>
      </c>
      <c r="D92" s="109">
        <f>'AWL QoQ'!K120</f>
        <v>101.8961473037255</v>
      </c>
      <c r="E92" s="109">
        <f>'AWL QoQ'!S120</f>
        <v>127.60141836299321</v>
      </c>
      <c r="F92" s="109">
        <f>'AWL QoQ'!AA120</f>
        <v>28.615909326445681</v>
      </c>
      <c r="G92" s="109">
        <f>'AWL QoQ'!AI120</f>
        <v>45.323477362313696</v>
      </c>
      <c r="H92" s="109">
        <f>'AWL QoQ'!AQ120</f>
        <v>34.69689899045126</v>
      </c>
    </row>
    <row r="93" spans="2:8" x14ac:dyDescent="0.3">
      <c r="B93" t="s">
        <v>420</v>
      </c>
      <c r="D93" s="109">
        <f>'ITC Ltd QoQ '!K124</f>
        <v>53.382927205089267</v>
      </c>
      <c r="E93" s="109">
        <f>'ITC Ltd QoQ '!S124</f>
        <v>44.637539721958746</v>
      </c>
      <c r="F93" s="109">
        <f>'ITC Ltd QoQ '!AA124</f>
        <v>44.65805376935387</v>
      </c>
      <c r="G93" s="109">
        <f>'ITC Ltd QoQ '!AI124</f>
        <v>45.105603017030901</v>
      </c>
      <c r="H93" s="109">
        <f>'ITC Ltd QoQ '!AQ124</f>
        <v>43.08426684057541</v>
      </c>
    </row>
    <row r="94" spans="2:8" x14ac:dyDescent="0.3">
      <c r="B94" t="s">
        <v>421</v>
      </c>
      <c r="D94" s="109">
        <f>'Gokul agro QoQ'!K116</f>
        <v>73.855123390622907</v>
      </c>
      <c r="E94" s="109">
        <f>'Gokul agro QoQ'!S116</f>
        <v>52.226464581434314</v>
      </c>
      <c r="F94" s="109">
        <f>'Gokul agro QoQ'!AA116</f>
        <v>134.53937730498808</v>
      </c>
      <c r="G94" s="109">
        <f>'Gokul agro QoQ'!AI116</f>
        <v>79.984467321457458</v>
      </c>
      <c r="H94" s="109">
        <f>'Gokul agro QoQ'!AQ116</f>
        <v>85.521139331978247</v>
      </c>
    </row>
    <row r="95" spans="2:8" x14ac:dyDescent="0.3">
      <c r="B95" t="s">
        <v>422</v>
      </c>
      <c r="D95" s="109">
        <f>'Gujarat ambuja export QoQ'!K121</f>
        <v>21.190359935451252</v>
      </c>
      <c r="E95" s="109">
        <f>'Gujarat ambuja export QoQ'!S121</f>
        <v>27.10686627979258</v>
      </c>
      <c r="F95" s="109">
        <f>'Gujarat ambuja export QoQ'!AA121</f>
        <v>20.644279929329731</v>
      </c>
      <c r="G95" s="109">
        <f>'Gujarat ambuja export QoQ'!AI121</f>
        <v>24.037066826776027</v>
      </c>
      <c r="H95" s="109">
        <f>'Gujarat ambuja export QoQ'!AQ121</f>
        <v>23.851741397288844</v>
      </c>
    </row>
    <row r="96" spans="2:8" x14ac:dyDescent="0.3">
      <c r="B96" t="s">
        <v>423</v>
      </c>
      <c r="D96" s="109">
        <f>'Zydus wellness QoQ'!K120</f>
        <v>782.51714123133922</v>
      </c>
      <c r="E96" s="109">
        <f>'Zydus wellness QoQ'!S120</f>
        <v>621.29355527516259</v>
      </c>
      <c r="F96" s="109">
        <f>'Zydus wellness QoQ'!AA120</f>
        <v>122.14591539647201</v>
      </c>
      <c r="G96" s="109">
        <f>'Zydus wellness QoQ'!AI120</f>
        <v>235.4154555122297</v>
      </c>
      <c r="H96" s="109">
        <f>'Zydus wellness QoQ'!AQ120</f>
        <v>241.79205932334312</v>
      </c>
    </row>
    <row r="97" spans="2:8" x14ac:dyDescent="0.3">
      <c r="B97" t="s">
        <v>417</v>
      </c>
      <c r="D97" s="109">
        <f>AVERAGE(D93:D96)</f>
        <v>232.73638794062566</v>
      </c>
      <c r="E97" s="109">
        <f t="shared" ref="E97" si="43">AVERAGE(E93:E96)</f>
        <v>186.31610646458705</v>
      </c>
      <c r="F97" s="109">
        <f t="shared" ref="F97" si="44">AVERAGE(F93:F96)</f>
        <v>80.496906600035928</v>
      </c>
      <c r="G97" s="109">
        <f t="shared" ref="G97" si="45">AVERAGE(G93:G96)</f>
        <v>96.135648169373525</v>
      </c>
      <c r="H97" s="109">
        <f t="shared" ref="H97" si="46">AVERAGE(H93:H96)</f>
        <v>98.5623017232964</v>
      </c>
    </row>
    <row r="98" spans="2:8" x14ac:dyDescent="0.3">
      <c r="B98" s="61"/>
      <c r="C98" s="61"/>
      <c r="D98" s="109">
        <f>D92-D97</f>
        <v>-130.84024063690015</v>
      </c>
      <c r="E98" s="109">
        <f t="shared" ref="E98:H98" si="47">E92-E97</f>
        <v>-58.714688101593836</v>
      </c>
      <c r="F98" s="109">
        <f t="shared" si="47"/>
        <v>-51.880997273590246</v>
      </c>
      <c r="G98" s="109">
        <f t="shared" si="47"/>
        <v>-50.812170807059829</v>
      </c>
      <c r="H98" s="109">
        <f t="shared" si="47"/>
        <v>-63.865402732845141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0B4A9-FCBC-459C-ADAD-F7049CD06989}">
  <dimension ref="A1:Z253"/>
  <sheetViews>
    <sheetView workbookViewId="0">
      <selection activeCell="V1" sqref="V1:Z1"/>
    </sheetView>
  </sheetViews>
  <sheetFormatPr defaultRowHeight="13.8" outlineLevelRow="1" x14ac:dyDescent="0.25"/>
  <cols>
    <col min="1" max="1" width="20.33203125" style="10" bestFit="1" customWidth="1"/>
    <col min="2" max="6" width="10.77734375" style="10" customWidth="1"/>
    <col min="7" max="16384" width="8.88671875" style="10"/>
  </cols>
  <sheetData>
    <row r="1" spans="1:26" x14ac:dyDescent="0.25">
      <c r="B1" s="182" t="s">
        <v>401</v>
      </c>
      <c r="C1" s="183"/>
      <c r="D1" s="183"/>
      <c r="E1" s="183"/>
      <c r="F1" s="184"/>
      <c r="G1" s="182" t="s">
        <v>395</v>
      </c>
      <c r="H1" s="183"/>
      <c r="I1" s="183"/>
      <c r="J1" s="183"/>
      <c r="K1" s="184"/>
      <c r="L1" s="182" t="s">
        <v>397</v>
      </c>
      <c r="M1" s="183"/>
      <c r="N1" s="183"/>
      <c r="O1" s="183"/>
      <c r="P1" s="184"/>
      <c r="Q1" s="182" t="s">
        <v>399</v>
      </c>
      <c r="R1" s="183"/>
      <c r="S1" s="183"/>
      <c r="T1" s="183"/>
      <c r="U1" s="184"/>
      <c r="V1" s="185" t="s">
        <v>400</v>
      </c>
      <c r="W1" s="186"/>
      <c r="X1" s="186"/>
      <c r="Y1" s="186"/>
      <c r="Z1" s="186"/>
    </row>
    <row r="2" spans="1:26" x14ac:dyDescent="0.25">
      <c r="A2" s="40" t="s">
        <v>398</v>
      </c>
      <c r="B2" s="151">
        <v>2021</v>
      </c>
      <c r="C2" s="40">
        <v>2022</v>
      </c>
      <c r="D2" s="40">
        <v>2023</v>
      </c>
      <c r="E2" s="40">
        <v>2024</v>
      </c>
      <c r="F2" s="148">
        <v>2025</v>
      </c>
      <c r="G2" s="151">
        <v>2021</v>
      </c>
      <c r="H2" s="40">
        <v>2022</v>
      </c>
      <c r="I2" s="40">
        <v>2023</v>
      </c>
      <c r="J2" s="40">
        <v>2024</v>
      </c>
      <c r="K2" s="148">
        <v>2025</v>
      </c>
      <c r="L2" s="151">
        <v>2021</v>
      </c>
      <c r="M2" s="40">
        <v>2022</v>
      </c>
      <c r="N2" s="40">
        <v>2023</v>
      </c>
      <c r="O2" s="40">
        <v>2024</v>
      </c>
      <c r="P2" s="148">
        <v>2025</v>
      </c>
      <c r="Q2" s="151">
        <v>2021</v>
      </c>
      <c r="R2" s="40">
        <v>2022</v>
      </c>
      <c r="S2" s="40">
        <v>2023</v>
      </c>
      <c r="T2" s="40">
        <v>2024</v>
      </c>
      <c r="U2" s="148">
        <v>2025</v>
      </c>
      <c r="V2" s="151">
        <v>2021</v>
      </c>
      <c r="W2" s="40">
        <v>2022</v>
      </c>
      <c r="X2" s="40">
        <v>2023</v>
      </c>
      <c r="Y2" s="40">
        <v>2024</v>
      </c>
      <c r="Z2" s="148">
        <v>2025</v>
      </c>
    </row>
    <row r="3" spans="1:26" ht="14.4" outlineLevel="1" x14ac:dyDescent="0.3">
      <c r="B3" s="49"/>
      <c r="C3" s="10">
        <v>379.35</v>
      </c>
      <c r="D3">
        <v>542.70000000000005</v>
      </c>
      <c r="E3">
        <v>395.7</v>
      </c>
      <c r="F3" s="150">
        <v>340.2</v>
      </c>
      <c r="G3" s="49">
        <v>166.4</v>
      </c>
      <c r="H3" s="10">
        <v>220.05</v>
      </c>
      <c r="I3" s="10">
        <v>253.3</v>
      </c>
      <c r="J3" s="10">
        <v>378.9</v>
      </c>
      <c r="K3" s="50">
        <v>426.7</v>
      </c>
      <c r="L3" s="49">
        <v>8.6</v>
      </c>
      <c r="M3" s="10">
        <v>20.3</v>
      </c>
      <c r="N3" s="10">
        <v>102.5</v>
      </c>
      <c r="O3" s="10">
        <v>111</v>
      </c>
      <c r="P3" s="50">
        <v>112.95</v>
      </c>
      <c r="Q3" s="49">
        <v>104.05</v>
      </c>
      <c r="R3" s="10">
        <v>135.19999999999999</v>
      </c>
      <c r="S3" s="10">
        <v>264.05</v>
      </c>
      <c r="T3" s="10">
        <v>234.25</v>
      </c>
      <c r="U3" s="50">
        <v>165.5</v>
      </c>
      <c r="V3" s="17">
        <v>1241.75</v>
      </c>
      <c r="W3" s="17">
        <v>1985</v>
      </c>
      <c r="X3" s="17">
        <v>1559.6</v>
      </c>
      <c r="Y3" s="17">
        <v>1554.5</v>
      </c>
      <c r="Z3" s="17">
        <v>1506.8</v>
      </c>
    </row>
    <row r="4" spans="1:26" ht="14.4" outlineLevel="1" x14ac:dyDescent="0.3">
      <c r="B4" s="49"/>
      <c r="C4" s="10">
        <v>382.3</v>
      </c>
      <c r="D4">
        <v>552.35</v>
      </c>
      <c r="E4">
        <v>396.95</v>
      </c>
      <c r="F4" s="150">
        <v>354.15</v>
      </c>
      <c r="G4" s="49">
        <v>177.9</v>
      </c>
      <c r="H4" s="10">
        <v>212.55</v>
      </c>
      <c r="I4" s="10">
        <v>255.45</v>
      </c>
      <c r="J4" s="10">
        <v>386.4</v>
      </c>
      <c r="K4" s="50">
        <v>425.85</v>
      </c>
      <c r="L4" s="49">
        <v>8.85</v>
      </c>
      <c r="M4" s="10">
        <v>19.75</v>
      </c>
      <c r="N4" s="10">
        <v>107.6</v>
      </c>
      <c r="O4" s="10">
        <v>111.75</v>
      </c>
      <c r="P4" s="50">
        <v>113.8</v>
      </c>
      <c r="Q4" s="49">
        <v>102.05</v>
      </c>
      <c r="R4" s="10">
        <v>129.15</v>
      </c>
      <c r="S4" s="10">
        <v>267</v>
      </c>
      <c r="T4" s="10">
        <v>248.95</v>
      </c>
      <c r="U4" s="50">
        <v>164.1</v>
      </c>
      <c r="V4" s="17">
        <v>1216.4000000000001</v>
      </c>
      <c r="W4" s="17">
        <v>2011.2</v>
      </c>
      <c r="X4" s="17">
        <v>1574.6</v>
      </c>
      <c r="Y4" s="17">
        <v>1540.65</v>
      </c>
      <c r="Z4" s="17">
        <v>1499.95</v>
      </c>
    </row>
    <row r="5" spans="1:26" ht="14.4" outlineLevel="1" x14ac:dyDescent="0.3">
      <c r="B5" s="49"/>
      <c r="C5" s="10">
        <v>380.25</v>
      </c>
      <c r="D5">
        <v>579.95000000000005</v>
      </c>
      <c r="E5">
        <v>409.2</v>
      </c>
      <c r="F5" s="150">
        <v>353.7</v>
      </c>
      <c r="G5" s="49">
        <v>181.55</v>
      </c>
      <c r="H5" s="10">
        <v>212.65</v>
      </c>
      <c r="I5" s="10">
        <v>259.45</v>
      </c>
      <c r="J5" s="10">
        <v>387.35</v>
      </c>
      <c r="K5" s="50">
        <v>425.2</v>
      </c>
      <c r="L5" s="49">
        <v>9.1</v>
      </c>
      <c r="M5" s="10">
        <v>20.399999999999999</v>
      </c>
      <c r="N5" s="10">
        <v>112.95</v>
      </c>
      <c r="O5" s="10">
        <v>113.25</v>
      </c>
      <c r="P5" s="50">
        <v>113.35</v>
      </c>
      <c r="Q5" s="49">
        <v>108.6</v>
      </c>
      <c r="R5" s="10">
        <v>129.44999999999999</v>
      </c>
      <c r="S5" s="10">
        <v>262.89999999999998</v>
      </c>
      <c r="T5" s="10">
        <v>246.15</v>
      </c>
      <c r="U5" s="50">
        <v>168.6</v>
      </c>
      <c r="V5" s="17">
        <v>1317.25</v>
      </c>
      <c r="W5" s="17">
        <v>2075.15</v>
      </c>
      <c r="X5" s="17">
        <v>1580.65</v>
      </c>
      <c r="Y5" s="17">
        <v>1543.85</v>
      </c>
      <c r="Z5" s="17">
        <v>1550.45</v>
      </c>
    </row>
    <row r="6" spans="1:26" ht="14.4" outlineLevel="1" x14ac:dyDescent="0.3">
      <c r="B6" s="49"/>
      <c r="C6" s="10">
        <v>360.8</v>
      </c>
      <c r="D6">
        <v>608.9</v>
      </c>
      <c r="E6">
        <v>410</v>
      </c>
      <c r="F6" s="150">
        <v>354.5</v>
      </c>
      <c r="G6" s="49">
        <v>178.65</v>
      </c>
      <c r="H6" s="10">
        <v>213.8</v>
      </c>
      <c r="I6" s="10">
        <v>259.60000000000002</v>
      </c>
      <c r="J6" s="10">
        <v>388.55</v>
      </c>
      <c r="K6" s="50">
        <v>422.75</v>
      </c>
      <c r="L6" s="49">
        <v>9.5500000000000007</v>
      </c>
      <c r="M6" s="10">
        <v>20.55</v>
      </c>
      <c r="N6" s="10">
        <v>118.55</v>
      </c>
      <c r="O6" s="10">
        <v>113.25</v>
      </c>
      <c r="P6" s="50">
        <v>116.4</v>
      </c>
      <c r="Q6" s="49">
        <v>111.45</v>
      </c>
      <c r="R6" s="10">
        <v>131.6</v>
      </c>
      <c r="S6" s="10">
        <v>261.14999999999998</v>
      </c>
      <c r="T6" s="10">
        <v>250.75</v>
      </c>
      <c r="U6" s="50">
        <v>180.45</v>
      </c>
      <c r="V6" s="17">
        <v>1441.55</v>
      </c>
      <c r="W6" s="17">
        <v>2086.9</v>
      </c>
      <c r="X6" s="17">
        <v>1614.35</v>
      </c>
      <c r="Y6" s="17">
        <v>1509.35</v>
      </c>
      <c r="Z6" s="17">
        <v>1592.2</v>
      </c>
    </row>
    <row r="7" spans="1:26" ht="14.4" outlineLevel="1" x14ac:dyDescent="0.3">
      <c r="B7" s="49"/>
      <c r="C7" s="10">
        <v>340.8</v>
      </c>
      <c r="D7">
        <v>578.5</v>
      </c>
      <c r="E7">
        <v>416.65</v>
      </c>
      <c r="F7" s="150">
        <v>352.2</v>
      </c>
      <c r="G7" s="49">
        <v>185.25</v>
      </c>
      <c r="H7" s="10">
        <v>213.25</v>
      </c>
      <c r="I7" s="10">
        <v>256.64999999999998</v>
      </c>
      <c r="J7" s="10">
        <v>396</v>
      </c>
      <c r="K7" s="50">
        <v>427.55</v>
      </c>
      <c r="L7" s="49">
        <v>10.5</v>
      </c>
      <c r="M7" s="10">
        <v>21.85</v>
      </c>
      <c r="N7" s="10">
        <v>124.45</v>
      </c>
      <c r="O7" s="10">
        <v>113</v>
      </c>
      <c r="P7" s="50">
        <v>117.45</v>
      </c>
      <c r="Q7" s="49">
        <v>116.1</v>
      </c>
      <c r="R7" s="10">
        <v>134.75</v>
      </c>
      <c r="S7" s="10">
        <v>256.39999999999998</v>
      </c>
      <c r="T7" s="10">
        <v>245.65</v>
      </c>
      <c r="U7" s="50">
        <v>179.45</v>
      </c>
      <c r="V7" s="17">
        <v>1462.1</v>
      </c>
      <c r="W7" s="17">
        <v>2075.15</v>
      </c>
      <c r="X7" s="17">
        <v>1593.6</v>
      </c>
      <c r="Y7" s="17">
        <v>1514.25</v>
      </c>
      <c r="Z7" s="17">
        <v>1571.7</v>
      </c>
    </row>
    <row r="8" spans="1:26" ht="14.4" outlineLevel="1" x14ac:dyDescent="0.3">
      <c r="B8" s="49"/>
      <c r="C8" s="10">
        <v>342.8</v>
      </c>
      <c r="D8">
        <v>549.6</v>
      </c>
      <c r="E8">
        <v>412.3</v>
      </c>
      <c r="F8" s="150">
        <v>356.4</v>
      </c>
      <c r="G8" s="49">
        <v>181.6</v>
      </c>
      <c r="H8" s="10">
        <v>213.1</v>
      </c>
      <c r="I8" s="10">
        <v>267.8</v>
      </c>
      <c r="J8" s="10">
        <v>393.55</v>
      </c>
      <c r="K8" s="50">
        <v>429.1</v>
      </c>
      <c r="L8" s="49">
        <v>11.35</v>
      </c>
      <c r="M8" s="10">
        <v>21.9</v>
      </c>
      <c r="N8" s="10">
        <v>130.65</v>
      </c>
      <c r="O8" s="10">
        <v>112.95</v>
      </c>
      <c r="P8" s="50">
        <v>117.8</v>
      </c>
      <c r="Q8" s="49">
        <v>114.25</v>
      </c>
      <c r="R8" s="10">
        <v>139.15</v>
      </c>
      <c r="S8" s="10">
        <v>261.39999999999998</v>
      </c>
      <c r="T8" s="10">
        <v>246.65</v>
      </c>
      <c r="U8" s="50">
        <v>174.85</v>
      </c>
      <c r="V8" s="17">
        <v>1428.2</v>
      </c>
      <c r="W8" s="17">
        <v>2097.5500000000002</v>
      </c>
      <c r="X8" s="17">
        <v>1625.85</v>
      </c>
      <c r="Y8" s="17">
        <v>1507.25</v>
      </c>
      <c r="Z8" s="17">
        <v>1565.9</v>
      </c>
    </row>
    <row r="9" spans="1:26" ht="14.4" outlineLevel="1" x14ac:dyDescent="0.3">
      <c r="B9" s="49"/>
      <c r="C9" s="10">
        <v>340.4</v>
      </c>
      <c r="D9">
        <v>577.04999999999995</v>
      </c>
      <c r="E9">
        <v>410.5</v>
      </c>
      <c r="F9" s="150">
        <v>352.2</v>
      </c>
      <c r="G9" s="49">
        <v>189.35</v>
      </c>
      <c r="H9" s="10">
        <v>205.3</v>
      </c>
      <c r="I9" s="10">
        <v>267.5</v>
      </c>
      <c r="J9" s="10">
        <v>395.6</v>
      </c>
      <c r="K9" s="50">
        <v>426.35</v>
      </c>
      <c r="L9" s="49">
        <v>12.35</v>
      </c>
      <c r="M9" s="10">
        <v>20</v>
      </c>
      <c r="N9" s="10">
        <v>124.15</v>
      </c>
      <c r="O9" s="10">
        <v>113.65</v>
      </c>
      <c r="P9" s="50">
        <v>117.4</v>
      </c>
      <c r="Q9" s="49">
        <v>108.95</v>
      </c>
      <c r="R9" s="10">
        <v>131.75</v>
      </c>
      <c r="S9" s="10">
        <v>292.45</v>
      </c>
      <c r="T9" s="10">
        <v>265.55</v>
      </c>
      <c r="U9" s="50">
        <v>170.4</v>
      </c>
      <c r="V9" s="17">
        <v>1387</v>
      </c>
      <c r="W9" s="17">
        <v>2115.1</v>
      </c>
      <c r="X9" s="17">
        <v>1648.55</v>
      </c>
      <c r="Y9" s="17">
        <v>1545.55</v>
      </c>
      <c r="Z9" s="17">
        <v>1559.65</v>
      </c>
    </row>
    <row r="10" spans="1:26" ht="14.4" outlineLevel="1" x14ac:dyDescent="0.3">
      <c r="B10" s="49"/>
      <c r="C10" s="10">
        <v>343.4</v>
      </c>
      <c r="D10">
        <v>605.9</v>
      </c>
      <c r="E10">
        <v>406.9</v>
      </c>
      <c r="F10" s="150">
        <v>350.65</v>
      </c>
      <c r="G10" s="49">
        <v>186.35</v>
      </c>
      <c r="H10" s="10">
        <v>208.7</v>
      </c>
      <c r="I10" s="10">
        <v>264.8</v>
      </c>
      <c r="J10" s="10">
        <v>400.15</v>
      </c>
      <c r="K10" s="50">
        <v>436.95</v>
      </c>
      <c r="L10" s="49">
        <v>12</v>
      </c>
      <c r="M10" s="10">
        <v>21.25</v>
      </c>
      <c r="N10" s="10">
        <v>117.95</v>
      </c>
      <c r="O10" s="10">
        <v>111.9</v>
      </c>
      <c r="P10" s="50">
        <v>115.7</v>
      </c>
      <c r="Q10" s="49">
        <v>115.85</v>
      </c>
      <c r="R10" s="10">
        <v>136.25</v>
      </c>
      <c r="S10" s="10">
        <v>297.14999999999998</v>
      </c>
      <c r="T10" s="10">
        <v>280.7</v>
      </c>
      <c r="U10" s="50">
        <v>171.95</v>
      </c>
      <c r="V10" s="17">
        <v>1344.3</v>
      </c>
      <c r="W10" s="17">
        <v>2086.4</v>
      </c>
      <c r="X10" s="17">
        <v>1654.35</v>
      </c>
      <c r="Y10" s="17">
        <v>1519.25</v>
      </c>
      <c r="Z10" s="17">
        <v>1593.75</v>
      </c>
    </row>
    <row r="11" spans="1:26" ht="14.4" outlineLevel="1" x14ac:dyDescent="0.3">
      <c r="B11" s="49"/>
      <c r="C11" s="10">
        <v>344.2</v>
      </c>
      <c r="D11">
        <v>636.15</v>
      </c>
      <c r="E11">
        <v>403.45</v>
      </c>
      <c r="F11" s="150">
        <v>345.05</v>
      </c>
      <c r="G11" s="49">
        <v>188.1</v>
      </c>
      <c r="H11" s="10">
        <v>206.7</v>
      </c>
      <c r="I11" s="10">
        <v>269.55</v>
      </c>
      <c r="J11" s="10">
        <v>398.5</v>
      </c>
      <c r="K11" s="50">
        <v>430.1</v>
      </c>
      <c r="L11" s="49">
        <v>11.8</v>
      </c>
      <c r="M11" s="10">
        <v>20.75</v>
      </c>
      <c r="N11" s="10">
        <v>108.9</v>
      </c>
      <c r="O11" s="10">
        <v>110.85</v>
      </c>
      <c r="P11" s="50">
        <v>116.7</v>
      </c>
      <c r="Q11" s="49">
        <v>119</v>
      </c>
      <c r="R11" s="10">
        <v>132.94999999999999</v>
      </c>
      <c r="S11" s="10">
        <v>316.85000000000002</v>
      </c>
      <c r="T11" s="10">
        <v>279.55</v>
      </c>
      <c r="U11" s="50">
        <v>168.3</v>
      </c>
      <c r="V11" s="17">
        <v>1341.6</v>
      </c>
      <c r="W11" s="17">
        <v>2081.4499999999998</v>
      </c>
      <c r="X11" s="17">
        <v>1668.55</v>
      </c>
      <c r="Y11" s="17">
        <v>1516.8</v>
      </c>
      <c r="Z11" s="17">
        <v>1610.15</v>
      </c>
    </row>
    <row r="12" spans="1:26" ht="14.4" outlineLevel="1" x14ac:dyDescent="0.3">
      <c r="B12" s="49"/>
      <c r="C12" s="10">
        <v>341.1</v>
      </c>
      <c r="D12">
        <v>667.95</v>
      </c>
      <c r="E12">
        <v>408.3</v>
      </c>
      <c r="F12" s="150">
        <v>336.3</v>
      </c>
      <c r="G12" s="49">
        <v>180.7</v>
      </c>
      <c r="H12" s="10">
        <v>207.95</v>
      </c>
      <c r="I12" s="10">
        <v>270.10000000000002</v>
      </c>
      <c r="J12" s="10">
        <v>398.75</v>
      </c>
      <c r="K12" s="50">
        <v>425.9</v>
      </c>
      <c r="L12" s="49">
        <v>11.3</v>
      </c>
      <c r="M12" s="10">
        <v>22.25</v>
      </c>
      <c r="N12" s="10">
        <v>110.75</v>
      </c>
      <c r="O12" s="10">
        <v>109.95</v>
      </c>
      <c r="P12" s="50">
        <v>113</v>
      </c>
      <c r="Q12" s="49">
        <v>124.35</v>
      </c>
      <c r="R12" s="10">
        <v>133.44999999999999</v>
      </c>
      <c r="S12" s="10">
        <v>333.85</v>
      </c>
      <c r="T12" s="10">
        <v>272.39999999999998</v>
      </c>
      <c r="U12" s="50">
        <v>164.55</v>
      </c>
      <c r="V12" s="17">
        <v>1319.35</v>
      </c>
      <c r="W12" s="17">
        <v>2105.1</v>
      </c>
      <c r="X12" s="17">
        <v>1640.3</v>
      </c>
      <c r="Y12" s="17">
        <v>1529.2</v>
      </c>
      <c r="Z12" s="17">
        <v>1606.05</v>
      </c>
    </row>
    <row r="13" spans="1:26" ht="14.4" outlineLevel="1" x14ac:dyDescent="0.3">
      <c r="B13" s="49"/>
      <c r="C13" s="10">
        <v>340.25</v>
      </c>
      <c r="D13">
        <v>677.9</v>
      </c>
      <c r="E13">
        <v>411.5</v>
      </c>
      <c r="F13" s="150">
        <v>336.2</v>
      </c>
      <c r="G13" s="49">
        <v>179.6</v>
      </c>
      <c r="H13" s="10">
        <v>205.6</v>
      </c>
      <c r="I13" s="10">
        <v>261.55</v>
      </c>
      <c r="J13" s="10">
        <v>400.3</v>
      </c>
      <c r="K13" s="50">
        <v>425.9</v>
      </c>
      <c r="L13" s="49">
        <v>10.75</v>
      </c>
      <c r="M13" s="10">
        <v>20.8</v>
      </c>
      <c r="N13" s="10">
        <v>108.9</v>
      </c>
      <c r="O13" s="10">
        <v>108.75</v>
      </c>
      <c r="P13" s="50">
        <v>113.7</v>
      </c>
      <c r="Q13" s="49">
        <v>127.5</v>
      </c>
      <c r="R13" s="10">
        <v>127.25</v>
      </c>
      <c r="S13" s="10">
        <v>352.5</v>
      </c>
      <c r="T13" s="10">
        <v>277.3</v>
      </c>
      <c r="U13" s="50">
        <v>165.2</v>
      </c>
      <c r="V13" s="17">
        <v>1287.25</v>
      </c>
      <c r="W13" s="17">
        <v>2100</v>
      </c>
      <c r="X13" s="17">
        <v>1616.5</v>
      </c>
      <c r="Y13" s="17">
        <v>1508.05</v>
      </c>
      <c r="Z13" s="17">
        <v>1628</v>
      </c>
    </row>
    <row r="14" spans="1:26" ht="14.4" outlineLevel="1" x14ac:dyDescent="0.3">
      <c r="B14" s="49"/>
      <c r="C14" s="10">
        <v>346.25</v>
      </c>
      <c r="D14">
        <v>667.9</v>
      </c>
      <c r="E14">
        <v>404.3</v>
      </c>
      <c r="F14" s="150">
        <v>336.1</v>
      </c>
      <c r="G14" s="49">
        <v>182.25</v>
      </c>
      <c r="H14" s="10">
        <v>203.55</v>
      </c>
      <c r="I14" s="10">
        <v>259.55</v>
      </c>
      <c r="J14" s="10">
        <v>408.25</v>
      </c>
      <c r="K14" s="50">
        <v>418.85</v>
      </c>
      <c r="L14" s="49">
        <v>10.25</v>
      </c>
      <c r="M14" s="10">
        <v>21.05</v>
      </c>
      <c r="N14" s="10">
        <v>108.95</v>
      </c>
      <c r="O14" s="10">
        <v>107.3</v>
      </c>
      <c r="P14" s="50">
        <v>112.75</v>
      </c>
      <c r="Q14" s="49">
        <v>121</v>
      </c>
      <c r="R14" s="10">
        <v>127.6</v>
      </c>
      <c r="S14" s="10">
        <v>355.8</v>
      </c>
      <c r="T14" s="10">
        <v>269.05</v>
      </c>
      <c r="U14" s="50">
        <v>163.75</v>
      </c>
      <c r="V14" s="17">
        <v>1273.95</v>
      </c>
      <c r="W14" s="17">
        <v>2076.65</v>
      </c>
      <c r="X14" s="17">
        <v>1624.65</v>
      </c>
      <c r="Y14" s="17">
        <v>1529.65</v>
      </c>
      <c r="Z14" s="17">
        <v>1628.5</v>
      </c>
    </row>
    <row r="15" spans="1:26" ht="14.4" outlineLevel="1" x14ac:dyDescent="0.3">
      <c r="B15" s="49"/>
      <c r="C15" s="10">
        <v>379.8</v>
      </c>
      <c r="D15">
        <v>699.7</v>
      </c>
      <c r="E15">
        <v>399.7</v>
      </c>
      <c r="F15" s="150">
        <v>335.4</v>
      </c>
      <c r="G15" s="49">
        <v>180.55</v>
      </c>
      <c r="H15" s="10">
        <v>205.9</v>
      </c>
      <c r="I15" s="10">
        <v>260.39999999999998</v>
      </c>
      <c r="J15" s="10">
        <v>408.7</v>
      </c>
      <c r="K15" s="50">
        <v>424.75</v>
      </c>
      <c r="L15" s="49">
        <v>10.75</v>
      </c>
      <c r="M15" s="10">
        <v>21.6</v>
      </c>
      <c r="N15" s="10">
        <v>106.3</v>
      </c>
      <c r="O15" s="10">
        <v>105.8</v>
      </c>
      <c r="P15" s="50">
        <v>113.8</v>
      </c>
      <c r="Q15" s="49">
        <v>121.55</v>
      </c>
      <c r="R15" s="10">
        <v>128.85</v>
      </c>
      <c r="S15" s="10">
        <v>348.6</v>
      </c>
      <c r="T15" s="10">
        <v>267.25</v>
      </c>
      <c r="U15" s="50">
        <v>161.69999999999999</v>
      </c>
      <c r="V15" s="17">
        <v>1284.3499999999999</v>
      </c>
      <c r="W15" s="17">
        <v>2072.1</v>
      </c>
      <c r="X15" s="17">
        <v>1649.75</v>
      </c>
      <c r="Y15" s="17">
        <v>1514.1</v>
      </c>
      <c r="Z15" s="17">
        <v>1631.8</v>
      </c>
    </row>
    <row r="16" spans="1:26" ht="14.4" outlineLevel="1" x14ac:dyDescent="0.3">
      <c r="B16" s="49"/>
      <c r="C16" s="10">
        <v>391.25</v>
      </c>
      <c r="D16">
        <v>728.55</v>
      </c>
      <c r="E16">
        <v>403.3</v>
      </c>
      <c r="F16" s="150">
        <v>338.7</v>
      </c>
      <c r="G16" s="49">
        <v>180.05</v>
      </c>
      <c r="H16" s="10">
        <v>205.35</v>
      </c>
      <c r="I16" s="10">
        <v>261.10000000000002</v>
      </c>
      <c r="J16" s="10">
        <v>411.55</v>
      </c>
      <c r="K16" s="50">
        <v>425.3</v>
      </c>
      <c r="L16" s="49">
        <v>11.25</v>
      </c>
      <c r="M16" s="10">
        <v>21.4</v>
      </c>
      <c r="N16" s="10">
        <v>101</v>
      </c>
      <c r="O16" s="10">
        <v>106.9</v>
      </c>
      <c r="P16" s="50">
        <v>116.2</v>
      </c>
      <c r="Q16" s="49">
        <v>114.5</v>
      </c>
      <c r="R16" s="10">
        <v>129.05000000000001</v>
      </c>
      <c r="S16" s="10">
        <v>361.7</v>
      </c>
      <c r="T16" s="10">
        <v>271.60000000000002</v>
      </c>
      <c r="U16" s="50">
        <v>164.85</v>
      </c>
      <c r="V16" s="17">
        <v>1358.5</v>
      </c>
      <c r="W16" s="17">
        <v>2138.1</v>
      </c>
      <c r="X16" s="17">
        <v>1644.1</v>
      </c>
      <c r="Y16" s="17">
        <v>1520.25</v>
      </c>
      <c r="Z16" s="17">
        <v>1660.2</v>
      </c>
    </row>
    <row r="17" spans="2:26" ht="14.4" outlineLevel="1" x14ac:dyDescent="0.3">
      <c r="B17" s="49"/>
      <c r="C17" s="10">
        <v>393.1</v>
      </c>
      <c r="D17">
        <v>764.95</v>
      </c>
      <c r="E17">
        <v>403.45</v>
      </c>
      <c r="F17" s="150">
        <v>342.1</v>
      </c>
      <c r="G17" s="49">
        <v>179.85</v>
      </c>
      <c r="H17" s="10">
        <v>205.3</v>
      </c>
      <c r="I17" s="10">
        <v>255.25</v>
      </c>
      <c r="J17" s="10">
        <v>412.25</v>
      </c>
      <c r="K17" s="50">
        <v>429.2</v>
      </c>
      <c r="L17" s="49">
        <v>11.8</v>
      </c>
      <c r="M17" s="10">
        <v>20.85</v>
      </c>
      <c r="N17" s="10">
        <v>97.45</v>
      </c>
      <c r="O17" s="10">
        <v>106.95</v>
      </c>
      <c r="P17" s="50">
        <v>119.4</v>
      </c>
      <c r="Q17" s="49">
        <v>121.1</v>
      </c>
      <c r="R17" s="10">
        <v>132.15</v>
      </c>
      <c r="S17" s="10">
        <v>361.1</v>
      </c>
      <c r="T17" s="10">
        <v>275.35000000000002</v>
      </c>
      <c r="U17" s="50">
        <v>171.15</v>
      </c>
      <c r="V17" s="17">
        <v>1330.2</v>
      </c>
      <c r="W17" s="17">
        <v>2162.6999999999998</v>
      </c>
      <c r="X17" s="17">
        <v>1632.45</v>
      </c>
      <c r="Y17" s="17">
        <v>1538.3</v>
      </c>
      <c r="Z17" s="17">
        <v>1635.2</v>
      </c>
    </row>
    <row r="18" spans="2:26" ht="14.4" outlineLevel="1" x14ac:dyDescent="0.3">
      <c r="B18" s="49"/>
      <c r="C18" s="10">
        <v>397.25</v>
      </c>
      <c r="D18">
        <v>803.15</v>
      </c>
      <c r="E18">
        <v>402.15</v>
      </c>
      <c r="F18" s="150">
        <v>343.65</v>
      </c>
      <c r="G18" s="49">
        <v>179.45</v>
      </c>
      <c r="H18" s="10">
        <v>205.4</v>
      </c>
      <c r="I18" s="10">
        <v>258.95</v>
      </c>
      <c r="J18" s="10">
        <v>416</v>
      </c>
      <c r="K18" s="50">
        <v>428.9</v>
      </c>
      <c r="L18" s="49">
        <v>11.25</v>
      </c>
      <c r="M18" s="10">
        <v>21.75</v>
      </c>
      <c r="N18" s="10">
        <v>99.7</v>
      </c>
      <c r="O18" s="10">
        <v>106.9</v>
      </c>
      <c r="P18" s="50">
        <v>118.85</v>
      </c>
      <c r="Q18" s="49">
        <v>125.05</v>
      </c>
      <c r="R18" s="10">
        <v>132.9</v>
      </c>
      <c r="S18" s="10">
        <v>351.7</v>
      </c>
      <c r="T18" s="10">
        <v>277.89999999999998</v>
      </c>
      <c r="U18" s="50">
        <v>169.2</v>
      </c>
      <c r="V18" s="17">
        <v>1349.95</v>
      </c>
      <c r="W18" s="17">
        <v>2102.8000000000002</v>
      </c>
      <c r="X18" s="17">
        <v>1660</v>
      </c>
      <c r="Y18" s="17">
        <v>1545.5</v>
      </c>
      <c r="Z18" s="17">
        <v>1651.5</v>
      </c>
    </row>
    <row r="19" spans="2:26" ht="14.4" outlineLevel="1" x14ac:dyDescent="0.3">
      <c r="B19" s="49"/>
      <c r="C19" s="10">
        <v>407.1</v>
      </c>
      <c r="D19">
        <v>841</v>
      </c>
      <c r="E19">
        <v>411.85</v>
      </c>
      <c r="F19" s="150">
        <v>342.25</v>
      </c>
      <c r="G19" s="49">
        <v>182.15</v>
      </c>
      <c r="H19" s="10">
        <v>205.5</v>
      </c>
      <c r="I19" s="10">
        <v>257.5</v>
      </c>
      <c r="J19" s="10">
        <v>425.55</v>
      </c>
      <c r="K19" s="50">
        <v>437.55</v>
      </c>
      <c r="L19" s="49">
        <v>11.1</v>
      </c>
      <c r="M19" s="10">
        <v>22.15</v>
      </c>
      <c r="N19" s="10">
        <v>98.5</v>
      </c>
      <c r="O19" s="10">
        <v>107.3</v>
      </c>
      <c r="P19" s="50">
        <v>118.3</v>
      </c>
      <c r="Q19" s="49">
        <v>124.1</v>
      </c>
      <c r="R19" s="10">
        <v>144.15</v>
      </c>
      <c r="S19" s="10">
        <v>331.6</v>
      </c>
      <c r="T19" s="10">
        <v>291.14999999999998</v>
      </c>
      <c r="U19" s="50">
        <v>168.65</v>
      </c>
      <c r="V19" s="17">
        <v>1371.9</v>
      </c>
      <c r="W19" s="17">
        <v>2123.9</v>
      </c>
      <c r="X19" s="17">
        <v>1669.9</v>
      </c>
      <c r="Y19" s="17">
        <v>1552.8</v>
      </c>
      <c r="Z19" s="17">
        <v>1671.4</v>
      </c>
    </row>
    <row r="20" spans="2:26" ht="14.4" outlineLevel="1" x14ac:dyDescent="0.3">
      <c r="B20" s="49"/>
      <c r="C20" s="10">
        <v>419.25</v>
      </c>
      <c r="D20">
        <v>798.95</v>
      </c>
      <c r="E20">
        <v>415.45</v>
      </c>
      <c r="F20" s="150">
        <v>342.85</v>
      </c>
      <c r="G20" s="49">
        <v>182.05</v>
      </c>
      <c r="H20" s="10">
        <v>204.3</v>
      </c>
      <c r="I20" s="10">
        <v>261.10000000000002</v>
      </c>
      <c r="J20" s="10">
        <v>424.45</v>
      </c>
      <c r="K20" s="50">
        <v>440</v>
      </c>
      <c r="L20" s="49">
        <v>10.7</v>
      </c>
      <c r="M20" s="10">
        <v>22.2</v>
      </c>
      <c r="N20" s="10">
        <v>95.15</v>
      </c>
      <c r="O20" s="10">
        <v>106.95</v>
      </c>
      <c r="P20" s="50">
        <v>118.45</v>
      </c>
      <c r="Q20" s="49">
        <v>121.45</v>
      </c>
      <c r="R20" s="10">
        <v>143.9</v>
      </c>
      <c r="S20" s="10">
        <v>320.05</v>
      </c>
      <c r="T20" s="10">
        <v>292.55</v>
      </c>
      <c r="U20" s="50">
        <v>171.45</v>
      </c>
      <c r="V20" s="17">
        <v>1360.1</v>
      </c>
      <c r="W20" s="17">
        <v>2096.1999999999998</v>
      </c>
      <c r="X20" s="17">
        <v>1681.6</v>
      </c>
      <c r="Y20" s="17">
        <v>1511.35</v>
      </c>
      <c r="Z20" s="17">
        <v>1669.45</v>
      </c>
    </row>
    <row r="21" spans="2:26" ht="14.4" outlineLevel="1" x14ac:dyDescent="0.3">
      <c r="B21" s="49"/>
      <c r="C21" s="10">
        <v>461</v>
      </c>
      <c r="D21">
        <v>780.4</v>
      </c>
      <c r="E21">
        <v>397.45</v>
      </c>
      <c r="F21" s="150">
        <v>343.15</v>
      </c>
      <c r="G21" s="49">
        <v>174.05</v>
      </c>
      <c r="H21" s="10">
        <v>202.6</v>
      </c>
      <c r="I21" s="10">
        <v>259.55</v>
      </c>
      <c r="J21" s="10">
        <v>427.15</v>
      </c>
      <c r="K21" s="50">
        <v>438.2</v>
      </c>
      <c r="L21" s="49">
        <v>10.85</v>
      </c>
      <c r="M21" s="10">
        <v>22.15</v>
      </c>
      <c r="N21" s="10">
        <v>90.4</v>
      </c>
      <c r="O21" s="10">
        <v>108.8</v>
      </c>
      <c r="P21" s="50">
        <v>129.1</v>
      </c>
      <c r="Q21" s="49">
        <v>118.05</v>
      </c>
      <c r="R21" s="10">
        <v>150.25</v>
      </c>
      <c r="S21" s="10">
        <v>331.45</v>
      </c>
      <c r="T21" s="10">
        <v>284.45</v>
      </c>
      <c r="U21" s="50">
        <v>169.05</v>
      </c>
      <c r="V21" s="17">
        <v>1306.55</v>
      </c>
      <c r="W21" s="17">
        <v>2097.9</v>
      </c>
      <c r="X21" s="17">
        <v>1708.95</v>
      </c>
      <c r="Y21" s="17">
        <v>1534.2</v>
      </c>
      <c r="Z21" s="17">
        <v>1645.65</v>
      </c>
    </row>
    <row r="22" spans="2:26" ht="14.4" outlineLevel="1" x14ac:dyDescent="0.3">
      <c r="B22" s="49"/>
      <c r="C22" s="10">
        <v>499.95</v>
      </c>
      <c r="D22">
        <v>753.6</v>
      </c>
      <c r="E22">
        <v>399</v>
      </c>
      <c r="F22" s="150">
        <v>357.6</v>
      </c>
      <c r="G22" s="49">
        <v>173.9</v>
      </c>
      <c r="H22" s="10">
        <v>200.95</v>
      </c>
      <c r="I22" s="10">
        <v>263.14999999999998</v>
      </c>
      <c r="J22" s="10">
        <v>424.6</v>
      </c>
      <c r="K22" s="50">
        <v>435.65</v>
      </c>
      <c r="L22" s="49">
        <v>10.55</v>
      </c>
      <c r="M22" s="10">
        <v>23</v>
      </c>
      <c r="N22" s="10">
        <v>86.3</v>
      </c>
      <c r="O22" s="10">
        <v>113.05</v>
      </c>
      <c r="P22" s="50">
        <v>128.15</v>
      </c>
      <c r="Q22" s="49">
        <v>118.8</v>
      </c>
      <c r="R22" s="10">
        <v>169.45</v>
      </c>
      <c r="S22" s="10">
        <v>318.8</v>
      </c>
      <c r="T22" s="10">
        <v>284.60000000000002</v>
      </c>
      <c r="U22" s="50">
        <v>168.7</v>
      </c>
      <c r="V22" s="17">
        <v>1310.05</v>
      </c>
      <c r="W22" s="17">
        <v>2072.4</v>
      </c>
      <c r="X22" s="17">
        <v>1700.6</v>
      </c>
      <c r="Y22" s="17">
        <v>1531.25</v>
      </c>
      <c r="Z22" s="17">
        <v>1665.9</v>
      </c>
    </row>
    <row r="23" spans="2:26" ht="14.4" outlineLevel="1" x14ac:dyDescent="0.3">
      <c r="B23" s="49"/>
      <c r="C23" s="10">
        <v>492.3</v>
      </c>
      <c r="D23">
        <v>715.95</v>
      </c>
      <c r="E23">
        <v>397</v>
      </c>
      <c r="F23" s="150">
        <v>351.45</v>
      </c>
      <c r="G23" s="49">
        <v>163.9</v>
      </c>
      <c r="H23" s="10">
        <v>199.6</v>
      </c>
      <c r="I23" s="10">
        <v>259.75</v>
      </c>
      <c r="J23" s="10">
        <v>428.75</v>
      </c>
      <c r="K23" s="50">
        <v>439</v>
      </c>
      <c r="L23" s="49">
        <v>10.45</v>
      </c>
      <c r="M23" s="10">
        <v>23.2</v>
      </c>
      <c r="N23" s="10">
        <v>84.35</v>
      </c>
      <c r="O23" s="10">
        <v>108.35</v>
      </c>
      <c r="P23" s="50">
        <v>132.15</v>
      </c>
      <c r="Q23" s="49">
        <v>116.8</v>
      </c>
      <c r="R23" s="10">
        <v>158.4</v>
      </c>
      <c r="S23" s="10">
        <v>328.55</v>
      </c>
      <c r="T23" s="10">
        <v>287.25</v>
      </c>
      <c r="U23" s="50">
        <v>167.25</v>
      </c>
      <c r="V23" s="17">
        <v>1305.4000000000001</v>
      </c>
      <c r="W23" s="17">
        <v>2072.35</v>
      </c>
      <c r="X23" s="17">
        <v>1675.85</v>
      </c>
      <c r="Y23" s="17">
        <v>1531.7</v>
      </c>
      <c r="Z23" s="17">
        <v>1671</v>
      </c>
    </row>
    <row r="24" spans="2:26" ht="14.4" outlineLevel="1" x14ac:dyDescent="0.3">
      <c r="B24" s="49"/>
      <c r="C24" s="10">
        <v>516.9</v>
      </c>
      <c r="D24">
        <v>693.9</v>
      </c>
      <c r="E24">
        <v>393.25</v>
      </c>
      <c r="F24" s="150">
        <v>344.25</v>
      </c>
      <c r="G24" s="49">
        <v>161</v>
      </c>
      <c r="H24" s="10">
        <v>201.4</v>
      </c>
      <c r="I24" s="10">
        <v>262.05</v>
      </c>
      <c r="J24" s="10">
        <v>431.45</v>
      </c>
      <c r="K24" s="50">
        <v>436.45</v>
      </c>
      <c r="L24" s="49">
        <v>10.1</v>
      </c>
      <c r="M24" s="10">
        <v>23.45</v>
      </c>
      <c r="N24" s="10">
        <v>85.6</v>
      </c>
      <c r="O24" s="10">
        <v>107.7</v>
      </c>
      <c r="P24" s="50">
        <v>133.30000000000001</v>
      </c>
      <c r="Q24" s="49">
        <v>115.35</v>
      </c>
      <c r="R24" s="10">
        <v>164.7</v>
      </c>
      <c r="S24" s="10">
        <v>320.45</v>
      </c>
      <c r="T24" s="10">
        <v>259.75</v>
      </c>
      <c r="U24" s="50">
        <v>163.19999999999999</v>
      </c>
      <c r="V24" s="17">
        <v>1294.05</v>
      </c>
      <c r="W24" s="17">
        <v>2110.35</v>
      </c>
      <c r="X24" s="17">
        <v>1661.95</v>
      </c>
      <c r="Y24" s="17">
        <v>1520.05</v>
      </c>
      <c r="Z24" s="17">
        <v>1670.5</v>
      </c>
    </row>
    <row r="25" spans="2:26" ht="14.4" outlineLevel="1" x14ac:dyDescent="0.3">
      <c r="B25" s="49"/>
      <c r="D25">
        <v>708.9</v>
      </c>
      <c r="E25">
        <v>390.3</v>
      </c>
      <c r="F25" s="150">
        <v>337.8</v>
      </c>
      <c r="G25" s="49">
        <v>158.25</v>
      </c>
      <c r="H25" s="10">
        <v>202.75</v>
      </c>
      <c r="I25" s="10">
        <v>266.64999999999998</v>
      </c>
      <c r="J25" s="10">
        <v>423.8</v>
      </c>
      <c r="K25" s="50">
        <v>434.75</v>
      </c>
      <c r="L25" s="49">
        <v>10.3</v>
      </c>
      <c r="M25" s="10">
        <v>23.4</v>
      </c>
      <c r="N25" s="10">
        <v>89.85</v>
      </c>
      <c r="O25" s="10">
        <v>107.1</v>
      </c>
      <c r="P25" s="50">
        <v>144.35</v>
      </c>
      <c r="Q25" s="49">
        <v>113.9</v>
      </c>
      <c r="R25" s="10">
        <v>161.4</v>
      </c>
      <c r="S25" s="10">
        <v>311.2</v>
      </c>
      <c r="T25" s="10">
        <v>253.75</v>
      </c>
      <c r="U25" s="50">
        <v>159.85</v>
      </c>
      <c r="V25" s="17">
        <v>1297.55</v>
      </c>
      <c r="W25" s="17">
        <v>2076.9499999999998</v>
      </c>
      <c r="X25" s="17">
        <v>1628.05</v>
      </c>
      <c r="Y25" s="17">
        <v>1512</v>
      </c>
      <c r="Z25" s="17">
        <v>1639.55</v>
      </c>
    </row>
    <row r="26" spans="2:26" ht="14.4" outlineLevel="1" x14ac:dyDescent="0.3">
      <c r="B26" s="49"/>
      <c r="D26">
        <v>731.55</v>
      </c>
      <c r="E26">
        <v>388.85</v>
      </c>
      <c r="F26" s="150">
        <v>338</v>
      </c>
      <c r="G26" s="49">
        <v>158.44999999999999</v>
      </c>
      <c r="H26" s="10">
        <v>205.35</v>
      </c>
      <c r="I26" s="10">
        <v>262.95</v>
      </c>
      <c r="J26" s="10">
        <v>425.35</v>
      </c>
      <c r="K26" s="50">
        <v>440.35</v>
      </c>
      <c r="L26" s="49">
        <v>10.35</v>
      </c>
      <c r="M26" s="10">
        <v>22.85</v>
      </c>
      <c r="N26" s="10">
        <v>94.3</v>
      </c>
      <c r="O26" s="10">
        <v>107.95</v>
      </c>
      <c r="P26" s="50">
        <v>147.80000000000001</v>
      </c>
      <c r="Q26" s="49">
        <v>112.65</v>
      </c>
      <c r="R26" s="10">
        <v>163.65</v>
      </c>
      <c r="S26" s="10">
        <v>285.14999999999998</v>
      </c>
      <c r="T26" s="10">
        <v>255.7</v>
      </c>
      <c r="U26" s="50">
        <v>156.25</v>
      </c>
      <c r="V26" s="17">
        <v>1279.8499999999999</v>
      </c>
      <c r="W26" s="17">
        <v>2118.1999999999998</v>
      </c>
      <c r="X26" s="17">
        <v>1602.85</v>
      </c>
      <c r="Y26" s="17">
        <v>1517.7</v>
      </c>
      <c r="Z26" s="17">
        <v>1659.7</v>
      </c>
    </row>
    <row r="27" spans="2:26" ht="14.4" outlineLevel="1" x14ac:dyDescent="0.3">
      <c r="B27" s="49"/>
      <c r="D27">
        <v>733.8</v>
      </c>
      <c r="E27">
        <v>395.25</v>
      </c>
      <c r="F27" s="150">
        <v>337</v>
      </c>
      <c r="G27" s="49">
        <v>165.05</v>
      </c>
      <c r="H27" s="10">
        <v>205.55</v>
      </c>
      <c r="I27" s="10">
        <v>259.75</v>
      </c>
      <c r="J27" s="10">
        <v>420.4</v>
      </c>
      <c r="K27" s="50">
        <v>441</v>
      </c>
      <c r="L27" s="49">
        <v>10.7</v>
      </c>
      <c r="M27" s="10">
        <v>24.05</v>
      </c>
      <c r="N27" s="10">
        <v>99</v>
      </c>
      <c r="O27" s="10">
        <v>103.25</v>
      </c>
      <c r="P27" s="50">
        <v>152.5</v>
      </c>
      <c r="Q27" s="49">
        <v>112.9</v>
      </c>
      <c r="R27" s="10">
        <v>165.95</v>
      </c>
      <c r="S27" s="10">
        <v>272.39999999999998</v>
      </c>
      <c r="T27" s="10">
        <v>251.3</v>
      </c>
      <c r="U27" s="50">
        <v>157.19999999999999</v>
      </c>
      <c r="V27" s="17">
        <v>1269.25</v>
      </c>
      <c r="W27" s="17">
        <v>2108.85</v>
      </c>
      <c r="X27" s="17">
        <v>1591.75</v>
      </c>
      <c r="Y27" s="17">
        <v>1531.15</v>
      </c>
      <c r="Z27" s="17">
        <v>1720.95</v>
      </c>
    </row>
    <row r="28" spans="2:26" ht="14.4" outlineLevel="1" x14ac:dyDescent="0.3">
      <c r="B28" s="49"/>
      <c r="D28">
        <v>724.4</v>
      </c>
      <c r="E28">
        <v>392.25</v>
      </c>
      <c r="F28" s="150">
        <v>330.9</v>
      </c>
      <c r="G28" s="49">
        <v>165.4</v>
      </c>
      <c r="H28" s="10">
        <v>204</v>
      </c>
      <c r="I28" s="10">
        <v>255.65</v>
      </c>
      <c r="J28" s="10">
        <v>420.45</v>
      </c>
      <c r="K28" s="50">
        <v>425.1</v>
      </c>
      <c r="L28" s="49">
        <v>10.6</v>
      </c>
      <c r="M28" s="10">
        <v>25.45</v>
      </c>
      <c r="N28" s="10">
        <v>97.05</v>
      </c>
      <c r="O28" s="10">
        <v>102.35</v>
      </c>
      <c r="P28" s="50">
        <v>144.65</v>
      </c>
      <c r="Q28" s="49">
        <v>114.55</v>
      </c>
      <c r="R28" s="10">
        <v>175.95</v>
      </c>
      <c r="S28" s="10">
        <v>290.55</v>
      </c>
      <c r="T28" s="10">
        <v>247.1</v>
      </c>
      <c r="U28" s="50">
        <v>149.30000000000001</v>
      </c>
      <c r="V28" s="17">
        <v>1266.9000000000001</v>
      </c>
      <c r="W28" s="17">
        <v>2110.65</v>
      </c>
      <c r="X28" s="17">
        <v>1591.75</v>
      </c>
      <c r="Y28" s="17">
        <v>1512.4</v>
      </c>
      <c r="Z28" s="17">
        <v>1700.1</v>
      </c>
    </row>
    <row r="29" spans="2:26" ht="14.4" outlineLevel="1" x14ac:dyDescent="0.3">
      <c r="B29" s="49"/>
      <c r="D29">
        <v>690.05</v>
      </c>
      <c r="E29">
        <v>386.7</v>
      </c>
      <c r="F29" s="150">
        <v>332.35</v>
      </c>
      <c r="G29" s="49">
        <v>163.80000000000001</v>
      </c>
      <c r="H29" s="10">
        <v>203.25</v>
      </c>
      <c r="I29" s="10">
        <v>252.9</v>
      </c>
      <c r="J29" s="10">
        <v>427.8</v>
      </c>
      <c r="K29" s="50">
        <v>433.35</v>
      </c>
      <c r="L29" s="49">
        <v>10.65</v>
      </c>
      <c r="M29" s="10">
        <v>25.9</v>
      </c>
      <c r="N29" s="10">
        <v>94.3</v>
      </c>
      <c r="O29" s="10">
        <v>101.25</v>
      </c>
      <c r="P29" s="50">
        <v>150.35</v>
      </c>
      <c r="Q29" s="49">
        <v>112.5</v>
      </c>
      <c r="R29" s="10">
        <v>173.85</v>
      </c>
      <c r="S29" s="10">
        <v>282.7</v>
      </c>
      <c r="T29" s="10">
        <v>243.35</v>
      </c>
      <c r="U29" s="50">
        <v>149.94999999999999</v>
      </c>
      <c r="V29" s="17">
        <v>1243.55</v>
      </c>
      <c r="W29" s="17">
        <v>2096.1999999999998</v>
      </c>
      <c r="X29" s="17">
        <v>1528.75</v>
      </c>
      <c r="Y29" s="17">
        <v>1524.5</v>
      </c>
      <c r="Z29" s="17">
        <v>1711.55</v>
      </c>
    </row>
    <row r="30" spans="2:26" ht="14.4" outlineLevel="1" x14ac:dyDescent="0.3">
      <c r="B30" s="49"/>
      <c r="D30">
        <v>677.9</v>
      </c>
      <c r="E30">
        <v>383.15</v>
      </c>
      <c r="F30" s="150">
        <v>330.9</v>
      </c>
      <c r="G30" s="49">
        <v>164.65</v>
      </c>
      <c r="H30" s="10">
        <v>212.25</v>
      </c>
      <c r="I30" s="10">
        <v>258.60000000000002</v>
      </c>
      <c r="J30" s="10">
        <v>423.95</v>
      </c>
      <c r="K30" s="50">
        <v>431.85</v>
      </c>
      <c r="L30" s="49">
        <v>10.45</v>
      </c>
      <c r="M30" s="10">
        <v>24.95</v>
      </c>
      <c r="N30" s="10">
        <v>93.8</v>
      </c>
      <c r="O30" s="10">
        <v>100.65</v>
      </c>
      <c r="P30" s="50">
        <v>148.75</v>
      </c>
      <c r="Q30" s="49">
        <v>117.6</v>
      </c>
      <c r="R30" s="10">
        <v>168</v>
      </c>
      <c r="S30" s="10">
        <v>307.05</v>
      </c>
      <c r="T30" s="10">
        <v>236.7</v>
      </c>
      <c r="U30" s="50">
        <v>150.4</v>
      </c>
      <c r="V30" s="17">
        <v>1234.4000000000001</v>
      </c>
      <c r="W30" s="17">
        <v>2144.5</v>
      </c>
      <c r="X30" s="17">
        <v>1583.35</v>
      </c>
      <c r="Y30" s="17">
        <v>1540.05</v>
      </c>
      <c r="Z30" s="17">
        <v>1686.5</v>
      </c>
    </row>
    <row r="31" spans="2:26" ht="14.4" outlineLevel="1" x14ac:dyDescent="0.3">
      <c r="B31" s="49"/>
      <c r="D31">
        <v>686.05</v>
      </c>
      <c r="E31">
        <v>385.75</v>
      </c>
      <c r="F31" s="150">
        <v>338.55</v>
      </c>
      <c r="G31" s="49">
        <v>164.75</v>
      </c>
      <c r="H31" s="10">
        <v>212.6</v>
      </c>
      <c r="I31" s="10">
        <v>254.1</v>
      </c>
      <c r="J31" s="10">
        <v>427.6</v>
      </c>
      <c r="K31" s="50">
        <v>429.7</v>
      </c>
      <c r="L31" s="49">
        <v>10.199999999999999</v>
      </c>
      <c r="M31" s="10">
        <v>29.65</v>
      </c>
      <c r="N31" s="10">
        <v>95.95</v>
      </c>
      <c r="O31" s="10">
        <v>100.4</v>
      </c>
      <c r="P31" s="50">
        <v>152.69999999999999</v>
      </c>
      <c r="Q31" s="49">
        <v>106.45</v>
      </c>
      <c r="R31" s="10">
        <v>172.75</v>
      </c>
      <c r="S31" s="10">
        <v>318.8</v>
      </c>
      <c r="T31" s="10">
        <v>234.4</v>
      </c>
      <c r="U31" s="50">
        <v>152.19999999999999</v>
      </c>
      <c r="V31" s="17">
        <v>1188.25</v>
      </c>
      <c r="W31" s="17">
        <v>2131.8000000000002</v>
      </c>
      <c r="X31" s="17">
        <v>1606.7</v>
      </c>
      <c r="Y31" s="17">
        <v>1481.15</v>
      </c>
      <c r="Z31" s="17">
        <v>1729.2</v>
      </c>
    </row>
    <row r="32" spans="2:26" ht="14.4" outlineLevel="1" x14ac:dyDescent="0.3">
      <c r="B32" s="49"/>
      <c r="D32">
        <v>682.65</v>
      </c>
      <c r="E32">
        <v>378</v>
      </c>
      <c r="F32" s="150">
        <v>334.8</v>
      </c>
      <c r="G32" s="49">
        <v>170.75</v>
      </c>
      <c r="H32" s="10">
        <v>210.05</v>
      </c>
      <c r="I32" s="10">
        <v>264.7</v>
      </c>
      <c r="J32" s="10">
        <v>419.7</v>
      </c>
      <c r="K32" s="50">
        <v>427.8</v>
      </c>
      <c r="L32" s="49">
        <v>10.35</v>
      </c>
      <c r="M32" s="10">
        <v>28.5</v>
      </c>
      <c r="N32" s="10">
        <v>95.3</v>
      </c>
      <c r="O32" s="10">
        <v>95.9</v>
      </c>
      <c r="P32" s="50">
        <v>151.65</v>
      </c>
      <c r="Q32" s="49">
        <v>108.55</v>
      </c>
      <c r="R32" s="10">
        <v>174.4</v>
      </c>
      <c r="S32" s="10">
        <v>325.14999999999998</v>
      </c>
      <c r="T32" s="10">
        <v>238</v>
      </c>
      <c r="U32" s="50">
        <v>154.55000000000001</v>
      </c>
      <c r="V32" s="17">
        <v>1200.1500000000001</v>
      </c>
      <c r="W32" s="17">
        <v>2123.1</v>
      </c>
      <c r="X32" s="17">
        <v>1665.6</v>
      </c>
      <c r="Y32" s="17">
        <v>1475.05</v>
      </c>
      <c r="Z32" s="17">
        <v>1760.85</v>
      </c>
    </row>
    <row r="33" spans="2:26" ht="14.4" outlineLevel="1" x14ac:dyDescent="0.3">
      <c r="B33" s="49"/>
      <c r="D33">
        <v>683.2</v>
      </c>
      <c r="E33">
        <v>403.95</v>
      </c>
      <c r="F33" s="150">
        <v>334.95</v>
      </c>
      <c r="G33" s="49">
        <v>175.75</v>
      </c>
      <c r="H33" s="10">
        <v>207.75</v>
      </c>
      <c r="I33" s="10">
        <v>266.8</v>
      </c>
      <c r="J33" s="10">
        <v>419.85</v>
      </c>
      <c r="K33" s="50">
        <v>431.45</v>
      </c>
      <c r="L33" s="49">
        <v>10.4</v>
      </c>
      <c r="M33" s="10">
        <v>28.7</v>
      </c>
      <c r="N33" s="10">
        <v>92.85</v>
      </c>
      <c r="O33" s="10">
        <v>99.8</v>
      </c>
      <c r="P33" s="50">
        <v>150.55000000000001</v>
      </c>
      <c r="Q33" s="49">
        <v>109.9</v>
      </c>
      <c r="R33" s="10">
        <v>179.6</v>
      </c>
      <c r="S33" s="10">
        <v>323.39999999999998</v>
      </c>
      <c r="T33" s="10">
        <v>234.65</v>
      </c>
      <c r="U33" s="50">
        <v>153.4</v>
      </c>
      <c r="V33" s="17">
        <v>1211.75</v>
      </c>
      <c r="W33" s="17">
        <v>2111.75</v>
      </c>
      <c r="X33" s="17">
        <v>1617.75</v>
      </c>
      <c r="Y33" s="17">
        <v>1464.45</v>
      </c>
      <c r="Z33" s="17">
        <v>1726.6</v>
      </c>
    </row>
    <row r="34" spans="2:26" ht="14.4" outlineLevel="1" x14ac:dyDescent="0.3">
      <c r="B34" s="49"/>
      <c r="D34">
        <v>692.15</v>
      </c>
      <c r="E34">
        <v>444.3</v>
      </c>
      <c r="F34" s="150">
        <v>336.45</v>
      </c>
      <c r="G34" s="49">
        <v>188.95</v>
      </c>
      <c r="H34" s="10">
        <v>207</v>
      </c>
      <c r="I34" s="10">
        <v>275.64999999999998</v>
      </c>
      <c r="J34" s="10">
        <v>424.75</v>
      </c>
      <c r="K34" s="50">
        <v>436.3</v>
      </c>
      <c r="L34" s="49">
        <v>10.199999999999999</v>
      </c>
      <c r="M34" s="10">
        <v>28</v>
      </c>
      <c r="N34" s="10">
        <v>92.3</v>
      </c>
      <c r="O34" s="10">
        <v>98.05</v>
      </c>
      <c r="P34" s="50">
        <v>147.15</v>
      </c>
      <c r="Q34" s="49">
        <v>111.55</v>
      </c>
      <c r="R34" s="10">
        <v>178.95</v>
      </c>
      <c r="S34" s="10">
        <v>313.35000000000002</v>
      </c>
      <c r="T34" s="10">
        <v>234.25</v>
      </c>
      <c r="U34" s="50">
        <v>154.5</v>
      </c>
      <c r="V34" s="17">
        <v>1238</v>
      </c>
      <c r="W34" s="17">
        <v>2122.3000000000002</v>
      </c>
      <c r="X34" s="17">
        <v>1583.9</v>
      </c>
      <c r="Y34" s="17">
        <v>1450.9</v>
      </c>
      <c r="Z34" s="17">
        <v>1731.15</v>
      </c>
    </row>
    <row r="35" spans="2:26" ht="14.4" outlineLevel="1" x14ac:dyDescent="0.3">
      <c r="B35" s="49"/>
      <c r="D35">
        <v>683.3</v>
      </c>
      <c r="E35">
        <v>488.7</v>
      </c>
      <c r="F35" s="150">
        <v>337.6</v>
      </c>
      <c r="G35" s="49">
        <v>186.35</v>
      </c>
      <c r="H35" s="10">
        <v>209.05</v>
      </c>
      <c r="I35" s="10">
        <v>280</v>
      </c>
      <c r="J35" s="10">
        <v>429.15</v>
      </c>
      <c r="K35" s="50">
        <v>436.65</v>
      </c>
      <c r="L35" s="49">
        <v>10</v>
      </c>
      <c r="M35" s="10">
        <v>28</v>
      </c>
      <c r="N35" s="10">
        <v>93.4</v>
      </c>
      <c r="O35" s="10">
        <v>98.6</v>
      </c>
      <c r="P35" s="50">
        <v>147.65</v>
      </c>
      <c r="Q35" s="49">
        <v>113.15</v>
      </c>
      <c r="R35" s="10">
        <v>181.9</v>
      </c>
      <c r="S35" s="10">
        <v>334.8</v>
      </c>
      <c r="T35" s="10">
        <v>245.05</v>
      </c>
      <c r="U35" s="50">
        <v>156.55000000000001</v>
      </c>
      <c r="V35" s="17">
        <v>1242</v>
      </c>
      <c r="W35" s="17">
        <v>2110.15</v>
      </c>
      <c r="X35" s="17">
        <v>1548.7</v>
      </c>
      <c r="Y35" s="17">
        <v>1483.2</v>
      </c>
      <c r="Z35" s="17">
        <v>1777.95</v>
      </c>
    </row>
    <row r="36" spans="2:26" ht="14.4" outlineLevel="1" x14ac:dyDescent="0.3">
      <c r="B36" s="49"/>
      <c r="D36">
        <v>676.4</v>
      </c>
      <c r="E36">
        <v>464.3</v>
      </c>
      <c r="F36" s="150">
        <v>343.9</v>
      </c>
      <c r="G36" s="49">
        <v>191.7</v>
      </c>
      <c r="H36" s="10">
        <v>211.5</v>
      </c>
      <c r="I36" s="10">
        <v>274.5</v>
      </c>
      <c r="J36" s="10">
        <v>433.5</v>
      </c>
      <c r="K36" s="50">
        <v>434.8</v>
      </c>
      <c r="L36" s="49">
        <v>10.050000000000001</v>
      </c>
      <c r="M36" s="10">
        <v>27.7</v>
      </c>
      <c r="N36" s="10">
        <v>97.35</v>
      </c>
      <c r="O36" s="10">
        <v>97.85</v>
      </c>
      <c r="P36" s="50">
        <v>142.44999999999999</v>
      </c>
      <c r="Q36" s="49">
        <v>116.5</v>
      </c>
      <c r="R36" s="10">
        <v>172.75</v>
      </c>
      <c r="S36" s="10">
        <v>328.9</v>
      </c>
      <c r="T36" s="10">
        <v>242.2</v>
      </c>
      <c r="U36" s="50">
        <v>152.4</v>
      </c>
      <c r="V36" s="17">
        <v>1241.3</v>
      </c>
      <c r="W36" s="17">
        <v>2094.85</v>
      </c>
      <c r="X36" s="17">
        <v>1545.75</v>
      </c>
      <c r="Y36" s="17">
        <v>1477.5</v>
      </c>
      <c r="Z36" s="17">
        <v>1727.5</v>
      </c>
    </row>
    <row r="37" spans="2:26" ht="14.4" outlineLevel="1" x14ac:dyDescent="0.3">
      <c r="B37" s="49"/>
      <c r="D37">
        <v>670.85</v>
      </c>
      <c r="E37">
        <v>452.05</v>
      </c>
      <c r="F37" s="150">
        <v>340.35</v>
      </c>
      <c r="G37" s="49">
        <v>192.15</v>
      </c>
      <c r="H37" s="10">
        <v>210.9</v>
      </c>
      <c r="I37" s="10">
        <v>270.85000000000002</v>
      </c>
      <c r="J37" s="10">
        <v>441.15</v>
      </c>
      <c r="K37" s="50">
        <v>439.9</v>
      </c>
      <c r="L37" s="49">
        <v>10</v>
      </c>
      <c r="M37" s="10">
        <v>27.05</v>
      </c>
      <c r="N37" s="10">
        <v>93.05</v>
      </c>
      <c r="O37" s="10">
        <v>98.8</v>
      </c>
      <c r="P37" s="50">
        <v>141.55000000000001</v>
      </c>
      <c r="Q37" s="49">
        <v>115.65</v>
      </c>
      <c r="R37" s="10">
        <v>172.9</v>
      </c>
      <c r="S37" s="10">
        <v>329.05</v>
      </c>
      <c r="T37" s="10">
        <v>244.85</v>
      </c>
      <c r="U37" s="50">
        <v>151.9</v>
      </c>
      <c r="V37" s="17">
        <v>1223.05</v>
      </c>
      <c r="W37" s="17">
        <v>2116.75</v>
      </c>
      <c r="X37" s="17">
        <v>1512.25</v>
      </c>
      <c r="Y37" s="17">
        <v>1455.55</v>
      </c>
      <c r="Z37" s="17">
        <v>1729.35</v>
      </c>
    </row>
    <row r="38" spans="2:26" ht="14.4" outlineLevel="1" x14ac:dyDescent="0.3">
      <c r="B38" s="49"/>
      <c r="D38">
        <v>691.5</v>
      </c>
      <c r="E38">
        <v>450.4</v>
      </c>
      <c r="F38" s="150">
        <v>346.55</v>
      </c>
      <c r="G38" s="49">
        <v>190.65</v>
      </c>
      <c r="H38" s="10">
        <v>210.6</v>
      </c>
      <c r="I38" s="10">
        <v>272.7</v>
      </c>
      <c r="J38" s="10">
        <v>443.6</v>
      </c>
      <c r="K38" s="50">
        <v>441.35</v>
      </c>
      <c r="L38" s="49">
        <v>10.1</v>
      </c>
      <c r="M38" s="10">
        <v>27.6</v>
      </c>
      <c r="N38" s="10">
        <v>91.25</v>
      </c>
      <c r="O38" s="10">
        <v>98.95</v>
      </c>
      <c r="P38" s="50">
        <v>139.9</v>
      </c>
      <c r="Q38" s="49">
        <v>115.4</v>
      </c>
      <c r="R38" s="10">
        <v>175.4</v>
      </c>
      <c r="S38" s="10">
        <v>290.8</v>
      </c>
      <c r="T38" s="10">
        <v>245.15</v>
      </c>
      <c r="U38" s="50">
        <v>150.75</v>
      </c>
      <c r="V38" s="17">
        <v>1243.55</v>
      </c>
      <c r="W38" s="17">
        <v>2113.5500000000002</v>
      </c>
      <c r="X38" s="17">
        <v>1520.1</v>
      </c>
      <c r="Y38" s="17">
        <v>1457.45</v>
      </c>
      <c r="Z38" s="17">
        <v>1718.85</v>
      </c>
    </row>
    <row r="39" spans="2:26" ht="14.4" outlineLevel="1" x14ac:dyDescent="0.3">
      <c r="B39" s="49"/>
      <c r="D39">
        <v>698.35</v>
      </c>
      <c r="E39">
        <v>447.65</v>
      </c>
      <c r="F39" s="150">
        <v>345.05</v>
      </c>
      <c r="G39" s="49">
        <v>197.35</v>
      </c>
      <c r="H39" s="10">
        <v>211.15</v>
      </c>
      <c r="I39" s="10">
        <v>266.7</v>
      </c>
      <c r="J39" s="10">
        <v>449.1</v>
      </c>
      <c r="K39" s="50">
        <v>436.2</v>
      </c>
      <c r="L39" s="49">
        <v>10.35</v>
      </c>
      <c r="M39" s="10">
        <v>29.85</v>
      </c>
      <c r="N39" s="10">
        <v>91.3</v>
      </c>
      <c r="O39" s="10">
        <v>99.5</v>
      </c>
      <c r="P39" s="50">
        <v>140.9</v>
      </c>
      <c r="Q39" s="49">
        <v>114.65</v>
      </c>
      <c r="R39" s="10">
        <v>173.8</v>
      </c>
      <c r="S39" s="10">
        <v>304.35000000000002</v>
      </c>
      <c r="T39" s="10">
        <v>242</v>
      </c>
      <c r="U39" s="50">
        <v>150.5</v>
      </c>
      <c r="V39" s="17">
        <v>1252.95</v>
      </c>
      <c r="W39" s="17">
        <v>2102.35</v>
      </c>
      <c r="X39" s="17">
        <v>1519.85</v>
      </c>
      <c r="Y39" s="17">
        <v>1463.65</v>
      </c>
      <c r="Z39" s="17">
        <v>1714.45</v>
      </c>
    </row>
    <row r="40" spans="2:26" ht="14.4" outlineLevel="1" x14ac:dyDescent="0.3">
      <c r="B40" s="49"/>
      <c r="D40">
        <v>696.7</v>
      </c>
      <c r="E40">
        <v>435.7</v>
      </c>
      <c r="F40" s="150">
        <v>341.1</v>
      </c>
      <c r="G40" s="49">
        <v>200.55</v>
      </c>
      <c r="H40" s="10">
        <v>212.9</v>
      </c>
      <c r="I40" s="10">
        <v>269.2</v>
      </c>
      <c r="J40" s="10">
        <v>449.9</v>
      </c>
      <c r="K40" s="50">
        <v>431.5</v>
      </c>
      <c r="L40" s="49">
        <v>10.8</v>
      </c>
      <c r="M40" s="10">
        <v>30.3</v>
      </c>
      <c r="N40" s="10">
        <v>89.2</v>
      </c>
      <c r="O40" s="10">
        <v>100.35</v>
      </c>
      <c r="P40" s="50">
        <v>140.4</v>
      </c>
      <c r="Q40" s="49">
        <v>115.3</v>
      </c>
      <c r="R40" s="10">
        <v>165.9</v>
      </c>
      <c r="S40" s="10">
        <v>302.2</v>
      </c>
      <c r="T40" s="10">
        <v>239.75</v>
      </c>
      <c r="U40" s="50">
        <v>148.44999999999999</v>
      </c>
      <c r="V40" s="17">
        <v>1264.5999999999999</v>
      </c>
      <c r="W40" s="17">
        <v>2102.0500000000002</v>
      </c>
      <c r="X40" s="17">
        <v>1526.5</v>
      </c>
      <c r="Y40" s="17">
        <v>1457.9</v>
      </c>
      <c r="Z40" s="17">
        <v>1742.85</v>
      </c>
    </row>
    <row r="41" spans="2:26" ht="14.4" outlineLevel="1" x14ac:dyDescent="0.3">
      <c r="B41" s="49"/>
      <c r="D41">
        <v>703.6</v>
      </c>
      <c r="E41">
        <v>436.1</v>
      </c>
      <c r="F41" s="150">
        <v>338.25</v>
      </c>
      <c r="G41" s="49">
        <v>197.25</v>
      </c>
      <c r="H41" s="10">
        <v>216.6</v>
      </c>
      <c r="I41" s="10">
        <v>269.05</v>
      </c>
      <c r="J41" s="10">
        <v>445.5</v>
      </c>
      <c r="K41" s="50">
        <v>429</v>
      </c>
      <c r="L41" s="49">
        <v>11.3</v>
      </c>
      <c r="M41" s="10">
        <v>36.1</v>
      </c>
      <c r="N41" s="10">
        <v>90.25</v>
      </c>
      <c r="O41" s="10">
        <v>100</v>
      </c>
      <c r="P41" s="50">
        <v>156.94999999999999</v>
      </c>
      <c r="Q41" s="49">
        <v>115.75</v>
      </c>
      <c r="R41" s="10">
        <v>167.7</v>
      </c>
      <c r="S41" s="10">
        <v>339.8</v>
      </c>
      <c r="T41" s="10">
        <v>242.05</v>
      </c>
      <c r="U41" s="50">
        <v>146.1</v>
      </c>
      <c r="V41" s="17">
        <v>1296.95</v>
      </c>
      <c r="W41" s="17">
        <v>2096.1999999999998</v>
      </c>
      <c r="X41" s="17">
        <v>1530.05</v>
      </c>
      <c r="Y41" s="17">
        <v>1456.8</v>
      </c>
      <c r="Z41" s="17">
        <v>1754.75</v>
      </c>
    </row>
    <row r="42" spans="2:26" ht="14.4" outlineLevel="1" x14ac:dyDescent="0.3">
      <c r="B42" s="49"/>
      <c r="D42">
        <v>729.7</v>
      </c>
      <c r="E42">
        <v>442.05</v>
      </c>
      <c r="F42" s="150">
        <v>344.4</v>
      </c>
      <c r="G42" s="49">
        <v>196.7</v>
      </c>
      <c r="H42" s="10">
        <v>215.25</v>
      </c>
      <c r="I42" s="10">
        <v>270.64999999999998</v>
      </c>
      <c r="J42" s="10">
        <v>439.7</v>
      </c>
      <c r="K42" s="50">
        <v>430.95</v>
      </c>
      <c r="L42" s="49">
        <v>11.85</v>
      </c>
      <c r="M42" s="10">
        <v>42.3</v>
      </c>
      <c r="N42" s="10">
        <v>90.1</v>
      </c>
      <c r="O42" s="10">
        <v>99.45</v>
      </c>
      <c r="P42" s="50">
        <v>159.9</v>
      </c>
      <c r="Q42" s="49">
        <v>120.1</v>
      </c>
      <c r="R42" s="10">
        <v>162.80000000000001</v>
      </c>
      <c r="S42" s="10">
        <v>336.5</v>
      </c>
      <c r="T42" s="10">
        <v>252.25</v>
      </c>
      <c r="U42" s="50">
        <v>143.4</v>
      </c>
      <c r="V42" s="17">
        <v>1316.4</v>
      </c>
      <c r="W42" s="17">
        <v>2079.3000000000002</v>
      </c>
      <c r="X42" s="17">
        <v>1540.6</v>
      </c>
      <c r="Y42" s="17">
        <v>1462.85</v>
      </c>
      <c r="Z42" s="17">
        <v>1801.45</v>
      </c>
    </row>
    <row r="43" spans="2:26" ht="14.4" outlineLevel="1" x14ac:dyDescent="0.3">
      <c r="B43" s="49"/>
      <c r="D43">
        <v>721.85</v>
      </c>
      <c r="E43">
        <v>437.55</v>
      </c>
      <c r="F43" s="150">
        <v>344.5</v>
      </c>
      <c r="G43" s="49">
        <v>200.15</v>
      </c>
      <c r="H43" s="10">
        <v>209</v>
      </c>
      <c r="I43" s="10">
        <v>271.85000000000002</v>
      </c>
      <c r="J43" s="10">
        <v>443.4</v>
      </c>
      <c r="K43" s="50">
        <v>423.85</v>
      </c>
      <c r="L43" s="49">
        <v>12.35</v>
      </c>
      <c r="M43" s="10">
        <v>41</v>
      </c>
      <c r="N43" s="10">
        <v>90.5</v>
      </c>
      <c r="O43" s="10">
        <v>100.2</v>
      </c>
      <c r="P43" s="50">
        <v>151.15</v>
      </c>
      <c r="Q43" s="49">
        <v>117.35</v>
      </c>
      <c r="R43" s="10">
        <v>165.45</v>
      </c>
      <c r="S43" s="10">
        <v>326.05</v>
      </c>
      <c r="T43" s="10">
        <v>255.1</v>
      </c>
      <c r="U43" s="50">
        <v>142.4</v>
      </c>
      <c r="V43" s="17">
        <v>1299.1500000000001</v>
      </c>
      <c r="W43" s="17">
        <v>2069.5</v>
      </c>
      <c r="X43" s="17">
        <v>1540.15</v>
      </c>
      <c r="Y43" s="17">
        <v>1477.4</v>
      </c>
      <c r="Z43" s="17">
        <v>1732.15</v>
      </c>
    </row>
    <row r="44" spans="2:26" ht="14.4" outlineLevel="1" x14ac:dyDescent="0.3">
      <c r="B44" s="49"/>
      <c r="D44">
        <v>708.7</v>
      </c>
      <c r="E44">
        <v>432.25</v>
      </c>
      <c r="F44" s="150">
        <v>355.75</v>
      </c>
      <c r="G44" s="49">
        <v>200</v>
      </c>
      <c r="H44" s="10">
        <v>209.05</v>
      </c>
      <c r="I44" s="10">
        <v>273.5</v>
      </c>
      <c r="J44" s="10">
        <v>440.65</v>
      </c>
      <c r="K44" s="50">
        <v>426.45</v>
      </c>
      <c r="L44" s="49">
        <v>13.55</v>
      </c>
      <c r="M44" s="10">
        <v>41.95</v>
      </c>
      <c r="N44" s="10">
        <v>90.05</v>
      </c>
      <c r="O44" s="10">
        <v>99.45</v>
      </c>
      <c r="P44" s="50">
        <v>149.9</v>
      </c>
      <c r="Q44" s="49">
        <v>121.75</v>
      </c>
      <c r="R44" s="10">
        <v>164</v>
      </c>
      <c r="S44" s="10">
        <v>335</v>
      </c>
      <c r="T44" s="10">
        <v>249.85</v>
      </c>
      <c r="U44" s="50">
        <v>143.35</v>
      </c>
      <c r="V44" s="17">
        <v>1297.75</v>
      </c>
      <c r="W44" s="17">
        <v>2083.75</v>
      </c>
      <c r="X44" s="17">
        <v>1551.6</v>
      </c>
      <c r="Y44" s="17">
        <v>1466.7</v>
      </c>
      <c r="Z44" s="17">
        <v>1753.75</v>
      </c>
    </row>
    <row r="45" spans="2:26" ht="14.4" outlineLevel="1" x14ac:dyDescent="0.3">
      <c r="B45" s="49"/>
      <c r="D45">
        <v>730.4</v>
      </c>
      <c r="E45">
        <v>429.65</v>
      </c>
      <c r="F45" s="150">
        <v>368.25</v>
      </c>
      <c r="G45" s="49">
        <v>197.65</v>
      </c>
      <c r="H45" s="10">
        <v>208.75</v>
      </c>
      <c r="I45" s="10">
        <v>272.7</v>
      </c>
      <c r="J45" s="10">
        <v>442.8</v>
      </c>
      <c r="K45" s="50">
        <v>430.35</v>
      </c>
      <c r="L45" s="49">
        <v>13</v>
      </c>
      <c r="M45" s="10">
        <v>45.1</v>
      </c>
      <c r="N45" s="10">
        <v>91.45</v>
      </c>
      <c r="O45" s="10">
        <v>100.1</v>
      </c>
      <c r="P45" s="50">
        <v>148.75</v>
      </c>
      <c r="Q45" s="49">
        <v>124.5</v>
      </c>
      <c r="R45" s="10">
        <v>163</v>
      </c>
      <c r="S45" s="10">
        <v>322.55</v>
      </c>
      <c r="T45" s="10">
        <v>251.4</v>
      </c>
      <c r="U45" s="50">
        <v>140.25</v>
      </c>
      <c r="V45" s="17">
        <v>1287.45</v>
      </c>
      <c r="W45" s="17">
        <v>2096.9</v>
      </c>
      <c r="X45" s="17">
        <v>1561.85</v>
      </c>
      <c r="Y45" s="17">
        <v>1510.65</v>
      </c>
      <c r="Z45" s="17">
        <v>1724.55</v>
      </c>
    </row>
    <row r="46" spans="2:26" ht="14.4" outlineLevel="1" x14ac:dyDescent="0.3">
      <c r="B46" s="49"/>
      <c r="D46">
        <v>721.95</v>
      </c>
      <c r="E46">
        <v>433.8</v>
      </c>
      <c r="F46" s="150">
        <v>331.45</v>
      </c>
      <c r="G46" s="49">
        <v>198.5</v>
      </c>
      <c r="H46" s="10">
        <v>211.45</v>
      </c>
      <c r="I46" s="10">
        <v>274.8</v>
      </c>
      <c r="J46" s="10">
        <v>443.95</v>
      </c>
      <c r="K46" s="50">
        <v>415.2</v>
      </c>
      <c r="L46" s="49">
        <v>12.5</v>
      </c>
      <c r="M46" s="10">
        <v>47.3</v>
      </c>
      <c r="N46" s="10">
        <v>89.65</v>
      </c>
      <c r="O46" s="10">
        <v>100.55</v>
      </c>
      <c r="P46" s="50">
        <v>136.35</v>
      </c>
      <c r="Q46" s="49">
        <v>123.75</v>
      </c>
      <c r="R46" s="10">
        <v>169.3</v>
      </c>
      <c r="S46" s="10">
        <v>322.45</v>
      </c>
      <c r="T46" s="10">
        <v>249.6</v>
      </c>
      <c r="U46" s="50">
        <v>135.35</v>
      </c>
      <c r="V46" s="17">
        <v>1268.3</v>
      </c>
      <c r="W46" s="17">
        <v>2101.5500000000002</v>
      </c>
      <c r="X46" s="17">
        <v>1572.95</v>
      </c>
      <c r="Y46" s="17">
        <v>1489.65</v>
      </c>
      <c r="Z46" s="17">
        <v>1718.3</v>
      </c>
    </row>
    <row r="47" spans="2:26" ht="14.4" outlineLevel="1" x14ac:dyDescent="0.3">
      <c r="B47" s="49"/>
      <c r="D47">
        <v>733</v>
      </c>
      <c r="E47">
        <v>429.75</v>
      </c>
      <c r="F47" s="150">
        <v>334.2</v>
      </c>
      <c r="G47" s="49">
        <v>199.05</v>
      </c>
      <c r="H47" s="10">
        <v>213.65</v>
      </c>
      <c r="I47" s="10">
        <v>273.89999999999998</v>
      </c>
      <c r="J47" s="10">
        <v>442.9</v>
      </c>
      <c r="K47" s="50">
        <v>430.3</v>
      </c>
      <c r="L47" s="49">
        <v>13.3</v>
      </c>
      <c r="M47" s="10">
        <v>44.6</v>
      </c>
      <c r="N47" s="10">
        <v>89</v>
      </c>
      <c r="O47" s="10">
        <v>99.95</v>
      </c>
      <c r="P47" s="50">
        <v>148.1</v>
      </c>
      <c r="Q47" s="49">
        <v>126.2</v>
      </c>
      <c r="R47" s="10">
        <v>171</v>
      </c>
      <c r="S47" s="10">
        <v>309.25</v>
      </c>
      <c r="T47" s="10">
        <v>245.5</v>
      </c>
      <c r="U47" s="50">
        <v>136.85</v>
      </c>
      <c r="V47" s="17">
        <v>1265.1500000000001</v>
      </c>
      <c r="W47" s="17">
        <v>2074.35</v>
      </c>
      <c r="X47" s="17">
        <v>1550.75</v>
      </c>
      <c r="Y47" s="17">
        <v>1494.2</v>
      </c>
      <c r="Z47" s="17">
        <v>1895.35</v>
      </c>
    </row>
    <row r="48" spans="2:26" ht="14.4" outlineLevel="1" x14ac:dyDescent="0.3">
      <c r="B48" s="49"/>
      <c r="D48">
        <v>769.65</v>
      </c>
      <c r="E48">
        <v>425.55</v>
      </c>
      <c r="F48" s="150">
        <v>343.45</v>
      </c>
      <c r="G48" s="49">
        <v>194.25</v>
      </c>
      <c r="H48" s="10">
        <v>212.5</v>
      </c>
      <c r="I48" s="10">
        <v>267.89999999999998</v>
      </c>
      <c r="J48" s="10">
        <v>438.45</v>
      </c>
      <c r="K48" s="50">
        <v>435.4</v>
      </c>
      <c r="L48" s="49">
        <v>12.7</v>
      </c>
      <c r="M48" s="10">
        <v>42.1</v>
      </c>
      <c r="N48" s="10">
        <v>85.6</v>
      </c>
      <c r="O48" s="10">
        <v>111.65</v>
      </c>
      <c r="P48" s="50">
        <v>150.6</v>
      </c>
      <c r="Q48" s="49">
        <v>128.9</v>
      </c>
      <c r="R48" s="10">
        <v>167.3</v>
      </c>
      <c r="S48" s="10">
        <v>308.35000000000002</v>
      </c>
      <c r="T48" s="10">
        <v>244.3</v>
      </c>
      <c r="U48" s="50">
        <v>140.6</v>
      </c>
      <c r="V48" s="17">
        <v>1233.95</v>
      </c>
      <c r="W48" s="17">
        <v>2065.75</v>
      </c>
      <c r="X48" s="17">
        <v>1579.65</v>
      </c>
      <c r="Y48" s="17">
        <v>1504.25</v>
      </c>
      <c r="Z48" s="17">
        <v>1881.3</v>
      </c>
    </row>
    <row r="49" spans="2:26" ht="14.4" outlineLevel="1" x14ac:dyDescent="0.3">
      <c r="B49" s="49"/>
      <c r="D49">
        <v>781.8</v>
      </c>
      <c r="E49">
        <v>422.25</v>
      </c>
      <c r="F49" s="150">
        <v>345</v>
      </c>
      <c r="G49" s="49">
        <v>193.9</v>
      </c>
      <c r="H49" s="10">
        <v>209.3</v>
      </c>
      <c r="I49" s="10">
        <v>270.85000000000002</v>
      </c>
      <c r="J49" s="10">
        <v>436.95</v>
      </c>
      <c r="K49" s="50">
        <v>439.15</v>
      </c>
      <c r="L49" s="49">
        <v>12.9</v>
      </c>
      <c r="M49" s="10">
        <v>44.15</v>
      </c>
      <c r="N49" s="10">
        <v>89.85</v>
      </c>
      <c r="O49" s="10">
        <v>107.3</v>
      </c>
      <c r="P49" s="50">
        <v>160.85</v>
      </c>
      <c r="Q49" s="49">
        <v>131.80000000000001</v>
      </c>
      <c r="R49" s="10">
        <v>169.55</v>
      </c>
      <c r="S49" s="10">
        <v>305.8</v>
      </c>
      <c r="T49" s="10">
        <v>242.75</v>
      </c>
      <c r="U49" s="50">
        <v>152.69999999999999</v>
      </c>
      <c r="V49" s="17">
        <v>1232.3</v>
      </c>
      <c r="W49" s="17">
        <v>2069.8000000000002</v>
      </c>
      <c r="X49" s="17">
        <v>1596.6</v>
      </c>
      <c r="Y49" s="17">
        <v>1499.4</v>
      </c>
      <c r="Z49" s="17">
        <v>1881.55</v>
      </c>
    </row>
    <row r="50" spans="2:26" ht="14.4" outlineLevel="1" x14ac:dyDescent="0.3">
      <c r="B50" s="49"/>
      <c r="D50">
        <v>815.95</v>
      </c>
      <c r="E50">
        <v>419.1</v>
      </c>
      <c r="F50" s="150">
        <v>345.5</v>
      </c>
      <c r="G50" s="49">
        <v>187.2</v>
      </c>
      <c r="H50" s="10">
        <v>207.9</v>
      </c>
      <c r="I50" s="10">
        <v>270.14999999999998</v>
      </c>
      <c r="J50" s="10">
        <v>445.4</v>
      </c>
      <c r="K50" s="50">
        <v>436.9</v>
      </c>
      <c r="L50" s="49">
        <v>13.3</v>
      </c>
      <c r="M50" s="10">
        <v>43.75</v>
      </c>
      <c r="N50" s="10">
        <v>88.2</v>
      </c>
      <c r="O50" s="10">
        <v>108.05</v>
      </c>
      <c r="P50" s="50">
        <v>164.25</v>
      </c>
      <c r="Q50" s="49">
        <v>132.6</v>
      </c>
      <c r="R50" s="10">
        <v>167.85</v>
      </c>
      <c r="S50" s="10">
        <v>305.8</v>
      </c>
      <c r="T50" s="10">
        <v>247.9</v>
      </c>
      <c r="U50" s="50">
        <v>153.37</v>
      </c>
      <c r="V50" s="17">
        <v>1237.7</v>
      </c>
      <c r="W50" s="17">
        <v>2046.95</v>
      </c>
      <c r="X50" s="17">
        <v>1599.05</v>
      </c>
      <c r="Y50" s="17">
        <v>1497.7</v>
      </c>
      <c r="Z50" s="17">
        <v>1882.25</v>
      </c>
    </row>
    <row r="51" spans="2:26" ht="14.4" outlineLevel="1" x14ac:dyDescent="0.3">
      <c r="B51" s="49"/>
      <c r="D51">
        <v>809.95</v>
      </c>
      <c r="E51">
        <v>418.5</v>
      </c>
      <c r="F51" s="150">
        <v>343.9</v>
      </c>
      <c r="G51" s="49">
        <v>185</v>
      </c>
      <c r="H51" s="10">
        <v>207.3</v>
      </c>
      <c r="I51" s="10">
        <v>264.64999999999998</v>
      </c>
      <c r="J51" s="10">
        <v>444.5</v>
      </c>
      <c r="K51" s="50">
        <v>433</v>
      </c>
      <c r="L51" s="49">
        <v>13.4</v>
      </c>
      <c r="M51" s="10">
        <v>44.75</v>
      </c>
      <c r="N51" s="10">
        <v>83.8</v>
      </c>
      <c r="O51" s="10">
        <v>107.05</v>
      </c>
      <c r="P51" s="50">
        <v>165.84</v>
      </c>
      <c r="Q51" s="49">
        <v>129.85</v>
      </c>
      <c r="R51" s="10">
        <v>165.05</v>
      </c>
      <c r="S51" s="10">
        <v>289.85000000000002</v>
      </c>
      <c r="T51" s="10">
        <v>248.1</v>
      </c>
      <c r="U51" s="50">
        <v>152.94999999999999</v>
      </c>
      <c r="V51" s="17">
        <v>1207.95</v>
      </c>
      <c r="W51" s="17">
        <v>2044.7</v>
      </c>
      <c r="X51" s="17">
        <v>1586.2</v>
      </c>
      <c r="Y51" s="17">
        <v>1506.3</v>
      </c>
      <c r="Z51" s="17">
        <v>1919.95</v>
      </c>
    </row>
    <row r="52" spans="2:26" ht="14.4" outlineLevel="1" x14ac:dyDescent="0.3">
      <c r="B52" s="49"/>
      <c r="D52">
        <v>769.5</v>
      </c>
      <c r="E52">
        <v>431.15</v>
      </c>
      <c r="F52" s="150">
        <v>344.45</v>
      </c>
      <c r="G52" s="49">
        <v>181.2</v>
      </c>
      <c r="H52" s="10">
        <v>207.05</v>
      </c>
      <c r="I52" s="10">
        <v>265.45</v>
      </c>
      <c r="J52" s="10">
        <v>448.1</v>
      </c>
      <c r="K52" s="50">
        <v>432.3</v>
      </c>
      <c r="L52" s="49">
        <v>13.15</v>
      </c>
      <c r="M52" s="10">
        <v>44.2</v>
      </c>
      <c r="N52" s="10">
        <v>84.3</v>
      </c>
      <c r="O52" s="10">
        <v>106.1</v>
      </c>
      <c r="P52" s="50">
        <v>164.51</v>
      </c>
      <c r="Q52" s="49">
        <v>129.25</v>
      </c>
      <c r="R52" s="10">
        <v>170.5</v>
      </c>
      <c r="S52" s="10">
        <v>294.64999999999998</v>
      </c>
      <c r="T52" s="10">
        <v>250.45</v>
      </c>
      <c r="U52" s="50">
        <v>150.06</v>
      </c>
      <c r="V52" s="17">
        <v>1226.2</v>
      </c>
      <c r="W52" s="17">
        <v>2034.7</v>
      </c>
      <c r="X52" s="17">
        <v>1595.3</v>
      </c>
      <c r="Y52" s="17">
        <v>1506.4</v>
      </c>
      <c r="Z52" s="17">
        <v>1909.75</v>
      </c>
    </row>
    <row r="53" spans="2:26" ht="14.4" outlineLevel="1" x14ac:dyDescent="0.3">
      <c r="B53" s="49"/>
      <c r="D53">
        <v>751.55</v>
      </c>
      <c r="E53">
        <v>419.35</v>
      </c>
      <c r="F53" s="150">
        <v>344.3</v>
      </c>
      <c r="G53" s="49">
        <v>186.6</v>
      </c>
      <c r="H53" s="10">
        <v>207.85</v>
      </c>
      <c r="I53" s="10">
        <v>263.39999999999998</v>
      </c>
      <c r="J53" s="10">
        <v>453.1</v>
      </c>
      <c r="K53" s="50">
        <v>430.3</v>
      </c>
      <c r="L53" s="49">
        <v>14.45</v>
      </c>
      <c r="M53" s="10">
        <v>42.55</v>
      </c>
      <c r="N53" s="10">
        <v>81.400000000000006</v>
      </c>
      <c r="O53" s="10">
        <v>106.75</v>
      </c>
      <c r="P53" s="50">
        <v>160.94999999999999</v>
      </c>
      <c r="Q53" s="49">
        <v>132.9</v>
      </c>
      <c r="R53" s="10">
        <v>167.4</v>
      </c>
      <c r="S53" s="10">
        <v>286.39999999999998</v>
      </c>
      <c r="T53" s="10">
        <v>250.5</v>
      </c>
      <c r="U53" s="50">
        <v>150.38999999999999</v>
      </c>
      <c r="V53" s="17">
        <v>1240.1500000000001</v>
      </c>
      <c r="W53" s="17">
        <v>2054.15</v>
      </c>
      <c r="X53" s="17">
        <v>1586.7</v>
      </c>
      <c r="Y53" s="17">
        <v>1500.4</v>
      </c>
      <c r="Z53" s="17">
        <v>1862.3</v>
      </c>
    </row>
    <row r="54" spans="2:26" ht="14.4" outlineLevel="1" x14ac:dyDescent="0.3">
      <c r="B54" s="49"/>
      <c r="D54">
        <v>734.3</v>
      </c>
      <c r="E54">
        <v>419.35</v>
      </c>
      <c r="F54" s="150">
        <v>344.4</v>
      </c>
      <c r="G54" s="49">
        <v>184.05</v>
      </c>
      <c r="H54" s="10">
        <v>205.65</v>
      </c>
      <c r="I54" s="10">
        <v>260.7</v>
      </c>
      <c r="J54" s="10">
        <v>453.6</v>
      </c>
      <c r="K54" s="50">
        <v>431.15</v>
      </c>
      <c r="L54" s="49">
        <v>15.85</v>
      </c>
      <c r="M54" s="10">
        <v>41.55</v>
      </c>
      <c r="N54" s="10">
        <v>81.45</v>
      </c>
      <c r="O54" s="10">
        <v>108.85</v>
      </c>
      <c r="P54" s="50">
        <v>158.1</v>
      </c>
      <c r="Q54" s="49">
        <v>132.19999999999999</v>
      </c>
      <c r="R54" s="10">
        <v>167.7</v>
      </c>
      <c r="S54" s="10">
        <v>267.64999999999998</v>
      </c>
      <c r="T54" s="10">
        <v>249.95</v>
      </c>
      <c r="U54" s="50">
        <v>148.35</v>
      </c>
      <c r="V54" s="17">
        <v>1265.3</v>
      </c>
      <c r="W54" s="17">
        <v>2034.5</v>
      </c>
      <c r="X54" s="17">
        <v>1531.9</v>
      </c>
      <c r="Y54" s="17">
        <v>1497.05</v>
      </c>
      <c r="Z54" s="17">
        <v>1849.8</v>
      </c>
    </row>
    <row r="55" spans="2:26" ht="14.4" outlineLevel="1" x14ac:dyDescent="0.3">
      <c r="B55" s="49"/>
      <c r="D55">
        <v>745.85</v>
      </c>
      <c r="E55">
        <v>417.1</v>
      </c>
      <c r="F55" s="150">
        <v>341.55</v>
      </c>
      <c r="G55" s="49">
        <v>185</v>
      </c>
      <c r="H55" s="10">
        <v>204.55</v>
      </c>
      <c r="I55" s="10">
        <v>263.3</v>
      </c>
      <c r="J55" s="10">
        <v>452.85</v>
      </c>
      <c r="K55" s="50">
        <v>428.75</v>
      </c>
      <c r="L55" s="49">
        <v>17.399999999999999</v>
      </c>
      <c r="M55" s="10">
        <v>40.35</v>
      </c>
      <c r="N55" s="10">
        <v>82</v>
      </c>
      <c r="O55" s="10">
        <v>110.05</v>
      </c>
      <c r="P55" s="50">
        <v>155.12</v>
      </c>
      <c r="Q55" s="49">
        <v>135.35</v>
      </c>
      <c r="R55" s="10">
        <v>165.65</v>
      </c>
      <c r="S55" s="10">
        <v>251.4</v>
      </c>
      <c r="T55" s="10">
        <v>251.8</v>
      </c>
      <c r="U55" s="50">
        <v>141.81</v>
      </c>
      <c r="V55" s="17">
        <v>1274.75</v>
      </c>
      <c r="W55" s="17">
        <v>2084.5</v>
      </c>
      <c r="X55" s="17">
        <v>1527.1</v>
      </c>
      <c r="Y55" s="17">
        <v>1503.4</v>
      </c>
      <c r="Z55" s="17">
        <v>1846.1</v>
      </c>
    </row>
    <row r="56" spans="2:26" ht="14.4" outlineLevel="1" x14ac:dyDescent="0.3">
      <c r="B56" s="49"/>
      <c r="D56">
        <v>755.5</v>
      </c>
      <c r="E56">
        <v>418.5</v>
      </c>
      <c r="F56" s="150">
        <v>337.1</v>
      </c>
      <c r="G56" s="49">
        <v>185.85</v>
      </c>
      <c r="H56" s="10">
        <v>204.45</v>
      </c>
      <c r="I56" s="10">
        <v>264.10000000000002</v>
      </c>
      <c r="J56" s="10">
        <v>447.05</v>
      </c>
      <c r="K56" s="50">
        <v>423.65</v>
      </c>
      <c r="L56" s="49">
        <v>18.25</v>
      </c>
      <c r="M56" s="10">
        <v>43.1</v>
      </c>
      <c r="N56" s="10">
        <v>82.55</v>
      </c>
      <c r="O56" s="10">
        <v>108.2</v>
      </c>
      <c r="P56" s="50">
        <v>157.21</v>
      </c>
      <c r="Q56" s="49">
        <v>136.5</v>
      </c>
      <c r="R56" s="10">
        <v>166.15</v>
      </c>
      <c r="S56" s="10">
        <v>227.95</v>
      </c>
      <c r="T56" s="10">
        <v>248.85</v>
      </c>
      <c r="U56" s="50">
        <v>140.69999999999999</v>
      </c>
      <c r="V56" s="17">
        <v>1277.9000000000001</v>
      </c>
      <c r="W56" s="17">
        <v>2054.1999999999998</v>
      </c>
      <c r="X56" s="17">
        <v>1513.9</v>
      </c>
      <c r="Y56" s="17">
        <v>1508.85</v>
      </c>
      <c r="Z56" s="17">
        <v>1834.45</v>
      </c>
    </row>
    <row r="57" spans="2:26" ht="14.4" outlineLevel="1" x14ac:dyDescent="0.3">
      <c r="B57" s="49"/>
      <c r="D57">
        <v>717.75</v>
      </c>
      <c r="E57">
        <v>418.15</v>
      </c>
      <c r="F57" s="150">
        <v>340.15</v>
      </c>
      <c r="G57" s="49">
        <v>191.85</v>
      </c>
      <c r="H57" s="10">
        <v>205.1</v>
      </c>
      <c r="I57" s="10">
        <v>269.89999999999998</v>
      </c>
      <c r="J57" s="10">
        <v>447.65</v>
      </c>
      <c r="K57" s="50">
        <v>423.3</v>
      </c>
      <c r="L57" s="49">
        <v>17.350000000000001</v>
      </c>
      <c r="M57" s="10">
        <v>41.25</v>
      </c>
      <c r="N57" s="10">
        <v>81.25</v>
      </c>
      <c r="O57" s="10">
        <v>108.65</v>
      </c>
      <c r="P57" s="50">
        <v>161</v>
      </c>
      <c r="Q57" s="49">
        <v>134</v>
      </c>
      <c r="R57" s="10">
        <v>166.4</v>
      </c>
      <c r="S57" s="10">
        <v>239.75</v>
      </c>
      <c r="T57" s="10">
        <v>247.45</v>
      </c>
      <c r="U57" s="50">
        <v>143.56</v>
      </c>
      <c r="V57" s="17">
        <v>1270.3</v>
      </c>
      <c r="W57" s="17">
        <v>2060.75</v>
      </c>
      <c r="X57" s="17">
        <v>1520.95</v>
      </c>
      <c r="Y57" s="17">
        <v>1492.95</v>
      </c>
      <c r="Z57" s="17">
        <v>1887.75</v>
      </c>
    </row>
    <row r="58" spans="2:26" ht="14.4" outlineLevel="1" x14ac:dyDescent="0.3">
      <c r="B58" s="49"/>
      <c r="D58">
        <v>711.05</v>
      </c>
      <c r="E58">
        <v>404</v>
      </c>
      <c r="F58" s="150">
        <v>338.55</v>
      </c>
      <c r="G58" s="49">
        <v>202.1</v>
      </c>
      <c r="H58" s="10">
        <v>203.95</v>
      </c>
      <c r="I58" s="10">
        <v>265.3</v>
      </c>
      <c r="J58" s="10">
        <v>444.75</v>
      </c>
      <c r="K58" s="50">
        <v>419.6</v>
      </c>
      <c r="L58" s="49">
        <v>16.5</v>
      </c>
      <c r="M58" s="10">
        <v>41.45</v>
      </c>
      <c r="N58" s="10">
        <v>83.35</v>
      </c>
      <c r="O58" s="10">
        <v>106.85</v>
      </c>
      <c r="P58" s="50">
        <v>161.51</v>
      </c>
      <c r="Q58" s="49">
        <v>134</v>
      </c>
      <c r="R58" s="10">
        <v>169.7</v>
      </c>
      <c r="S58" s="10">
        <v>242.15</v>
      </c>
      <c r="T58" s="10">
        <v>243.5</v>
      </c>
      <c r="U58" s="50">
        <v>141.21</v>
      </c>
      <c r="V58" s="17">
        <v>1279.9000000000001</v>
      </c>
      <c r="W58" s="17">
        <v>2041.65</v>
      </c>
      <c r="X58" s="17">
        <v>1549.1</v>
      </c>
      <c r="Y58" s="17">
        <v>1478</v>
      </c>
      <c r="Z58" s="17">
        <v>1856.55</v>
      </c>
    </row>
    <row r="59" spans="2:26" ht="14.4" outlineLevel="1" x14ac:dyDescent="0.3">
      <c r="B59" s="49"/>
      <c r="D59">
        <v>746.6</v>
      </c>
      <c r="E59">
        <v>406.9</v>
      </c>
      <c r="F59" s="150">
        <v>336.65</v>
      </c>
      <c r="G59" s="49">
        <v>195.2</v>
      </c>
      <c r="H59" s="10">
        <v>203.25</v>
      </c>
      <c r="I59" s="10">
        <v>265.5</v>
      </c>
      <c r="J59" s="10">
        <v>445.7</v>
      </c>
      <c r="K59" s="50">
        <v>423.3</v>
      </c>
      <c r="L59" s="49">
        <v>15.7</v>
      </c>
      <c r="M59" s="10">
        <v>40.9</v>
      </c>
      <c r="N59" s="10">
        <v>83.45</v>
      </c>
      <c r="O59" s="10">
        <v>107.5</v>
      </c>
      <c r="P59" s="50">
        <v>176.65</v>
      </c>
      <c r="Q59" s="49">
        <v>135.19999999999999</v>
      </c>
      <c r="R59" s="10">
        <v>177.2</v>
      </c>
      <c r="S59" s="10">
        <v>236.25</v>
      </c>
      <c r="T59" s="10">
        <v>242.6</v>
      </c>
      <c r="U59" s="50">
        <v>140.36000000000001</v>
      </c>
      <c r="V59" s="17">
        <v>1275.75</v>
      </c>
      <c r="W59" s="17">
        <v>2077.6999999999998</v>
      </c>
      <c r="X59" s="17">
        <v>1556.05</v>
      </c>
      <c r="Y59" s="17">
        <v>1490.05</v>
      </c>
      <c r="Z59" s="17">
        <v>1865.8</v>
      </c>
    </row>
    <row r="60" spans="2:26" ht="14.4" outlineLevel="1" x14ac:dyDescent="0.3">
      <c r="B60" s="49"/>
      <c r="D60">
        <v>750.95</v>
      </c>
      <c r="E60">
        <v>406.55</v>
      </c>
      <c r="F60" s="150">
        <v>335.2</v>
      </c>
      <c r="G60" s="49">
        <v>197.25</v>
      </c>
      <c r="H60" s="10">
        <v>205.05</v>
      </c>
      <c r="I60" s="10">
        <v>265.85000000000002</v>
      </c>
      <c r="J60" s="10">
        <v>445.1</v>
      </c>
      <c r="K60" s="50">
        <v>423.3</v>
      </c>
      <c r="L60" s="49">
        <v>14.95</v>
      </c>
      <c r="M60" s="10">
        <v>41.05</v>
      </c>
      <c r="N60" s="10">
        <v>83.35</v>
      </c>
      <c r="O60" s="10">
        <v>108.3</v>
      </c>
      <c r="P60" s="50">
        <v>172.23</v>
      </c>
      <c r="Q60" s="49">
        <v>137.25</v>
      </c>
      <c r="R60" s="10">
        <v>177.95</v>
      </c>
      <c r="S60" s="10">
        <v>256.25</v>
      </c>
      <c r="T60" s="10">
        <v>242.15</v>
      </c>
      <c r="U60" s="50">
        <v>139.38999999999999</v>
      </c>
      <c r="V60" s="17">
        <v>1271.45</v>
      </c>
      <c r="W60" s="17">
        <v>2071.9499999999998</v>
      </c>
      <c r="X60" s="17">
        <v>1550.55</v>
      </c>
      <c r="Y60" s="17">
        <v>1486.95</v>
      </c>
      <c r="Z60" s="17">
        <v>1844.5</v>
      </c>
    </row>
    <row r="61" spans="2:26" ht="14.4" outlineLevel="1" x14ac:dyDescent="0.3">
      <c r="B61" s="49"/>
      <c r="D61">
        <v>740.25</v>
      </c>
      <c r="E61">
        <v>414.05</v>
      </c>
      <c r="F61" s="150">
        <v>334.9</v>
      </c>
      <c r="G61" s="49">
        <v>194.65</v>
      </c>
      <c r="H61" s="10">
        <v>203.6</v>
      </c>
      <c r="I61" s="10">
        <v>269.95</v>
      </c>
      <c r="J61" s="10">
        <v>449.35</v>
      </c>
      <c r="K61" s="50">
        <v>423.95</v>
      </c>
      <c r="L61" s="49">
        <v>15.65</v>
      </c>
      <c r="M61" s="10">
        <v>41.65</v>
      </c>
      <c r="N61" s="10">
        <v>83.85</v>
      </c>
      <c r="O61" s="10">
        <v>107.05</v>
      </c>
      <c r="P61" s="50">
        <v>173.32</v>
      </c>
      <c r="Q61" s="49">
        <v>141.6</v>
      </c>
      <c r="R61" s="10">
        <v>175.7</v>
      </c>
      <c r="S61" s="10">
        <v>277.45</v>
      </c>
      <c r="T61" s="10">
        <v>240</v>
      </c>
      <c r="U61" s="50">
        <v>136.22999999999999</v>
      </c>
      <c r="V61" s="17">
        <v>1275.75</v>
      </c>
      <c r="W61" s="17">
        <v>2083.4</v>
      </c>
      <c r="X61" s="17">
        <v>1565.1</v>
      </c>
      <c r="Y61" s="17">
        <v>1479.4</v>
      </c>
      <c r="Z61" s="17">
        <v>1808.15</v>
      </c>
    </row>
    <row r="62" spans="2:26" ht="14.4" outlineLevel="1" x14ac:dyDescent="0.3">
      <c r="B62" s="49"/>
      <c r="D62">
        <v>718.9</v>
      </c>
      <c r="E62">
        <v>409.95</v>
      </c>
      <c r="F62" s="150">
        <v>333.65</v>
      </c>
      <c r="G62" s="49">
        <v>202.9</v>
      </c>
      <c r="H62" s="10">
        <v>203.3</v>
      </c>
      <c r="I62" s="10">
        <v>271.85000000000002</v>
      </c>
      <c r="J62" s="10">
        <v>451.6</v>
      </c>
      <c r="K62" s="50">
        <v>425.6</v>
      </c>
      <c r="L62" s="49">
        <v>16.100000000000001</v>
      </c>
      <c r="M62" s="10">
        <v>40.65</v>
      </c>
      <c r="N62" s="10">
        <v>83.6</v>
      </c>
      <c r="O62" s="10">
        <v>107.3</v>
      </c>
      <c r="P62" s="50">
        <v>172.46</v>
      </c>
      <c r="Q62" s="49">
        <v>139.15</v>
      </c>
      <c r="R62" s="10">
        <v>170.85</v>
      </c>
      <c r="S62" s="10">
        <v>283.60000000000002</v>
      </c>
      <c r="T62" s="10">
        <v>238.6</v>
      </c>
      <c r="U62" s="50">
        <v>136.02000000000001</v>
      </c>
      <c r="V62" s="17">
        <v>1275.8499999999999</v>
      </c>
      <c r="W62" s="17">
        <v>2092.6</v>
      </c>
      <c r="X62" s="17">
        <v>1568.7</v>
      </c>
      <c r="Y62" s="17">
        <v>1484.05</v>
      </c>
      <c r="Z62" s="17">
        <v>1794.45</v>
      </c>
    </row>
    <row r="63" spans="2:26" ht="14.4" outlineLevel="1" x14ac:dyDescent="0.3">
      <c r="B63" s="49"/>
      <c r="D63">
        <v>708.35</v>
      </c>
      <c r="E63">
        <v>406.25</v>
      </c>
      <c r="F63" s="150">
        <v>332.1</v>
      </c>
      <c r="G63" s="49">
        <v>205.85</v>
      </c>
      <c r="H63" s="10">
        <v>202.7</v>
      </c>
      <c r="I63" s="10">
        <v>274.05</v>
      </c>
      <c r="J63" s="10">
        <v>463.25</v>
      </c>
      <c r="K63" s="50">
        <v>424.9</v>
      </c>
      <c r="L63" s="49">
        <v>15.95</v>
      </c>
      <c r="M63" s="10">
        <v>41.35</v>
      </c>
      <c r="N63" s="10">
        <v>83</v>
      </c>
      <c r="O63" s="10">
        <v>107.65</v>
      </c>
      <c r="P63" s="50">
        <v>167.85</v>
      </c>
      <c r="Q63" s="49">
        <v>142</v>
      </c>
      <c r="R63" s="10">
        <v>173.6</v>
      </c>
      <c r="S63" s="10">
        <v>277.75</v>
      </c>
      <c r="T63" s="10">
        <v>242.5</v>
      </c>
      <c r="U63" s="50">
        <v>136.25</v>
      </c>
      <c r="V63" s="17">
        <v>1296.3499999999999</v>
      </c>
      <c r="W63" s="17">
        <v>2100.75</v>
      </c>
      <c r="X63" s="17">
        <v>1575.2</v>
      </c>
      <c r="Y63" s="17">
        <v>1480.35</v>
      </c>
      <c r="Z63" s="17">
        <v>1786</v>
      </c>
    </row>
    <row r="64" spans="2:26" ht="14.4" outlineLevel="1" x14ac:dyDescent="0.3">
      <c r="B64" s="49"/>
      <c r="D64">
        <v>683.8</v>
      </c>
      <c r="E64">
        <v>407.9</v>
      </c>
      <c r="F64" s="150">
        <v>332.6</v>
      </c>
      <c r="G64" s="49">
        <v>207.55</v>
      </c>
      <c r="H64" s="10">
        <v>203</v>
      </c>
      <c r="I64" s="10">
        <v>273.5</v>
      </c>
      <c r="J64" s="10">
        <v>466.35</v>
      </c>
      <c r="K64" s="50">
        <v>429.05</v>
      </c>
      <c r="L64" s="49">
        <v>15.4</v>
      </c>
      <c r="M64" s="10">
        <v>39.950000000000003</v>
      </c>
      <c r="N64" s="10">
        <v>79.7</v>
      </c>
      <c r="O64" s="10">
        <v>107.05</v>
      </c>
      <c r="P64" s="50">
        <v>177.36</v>
      </c>
      <c r="Q64" s="49">
        <v>140.55000000000001</v>
      </c>
      <c r="R64" s="10">
        <v>182.05</v>
      </c>
      <c r="S64" s="10">
        <v>282.7</v>
      </c>
      <c r="T64" s="10">
        <v>243.05</v>
      </c>
      <c r="U64" s="50">
        <v>136.55000000000001</v>
      </c>
      <c r="V64" s="17">
        <v>1327.6</v>
      </c>
      <c r="W64" s="17">
        <v>2149.6</v>
      </c>
      <c r="X64" s="17">
        <v>1636.85</v>
      </c>
      <c r="Y64" s="17">
        <v>1480.9</v>
      </c>
      <c r="Z64" s="17">
        <v>1866.05</v>
      </c>
    </row>
    <row r="65" spans="2:26" ht="14.4" outlineLevel="1" x14ac:dyDescent="0.3">
      <c r="B65" s="49"/>
      <c r="D65">
        <v>654.85</v>
      </c>
      <c r="E65">
        <v>406.95</v>
      </c>
      <c r="F65" s="150">
        <v>335.75</v>
      </c>
      <c r="G65" s="49">
        <v>199.8</v>
      </c>
      <c r="H65" s="10">
        <v>202.4</v>
      </c>
      <c r="I65" s="10">
        <v>284.35000000000002</v>
      </c>
      <c r="J65" s="10">
        <v>475.1</v>
      </c>
      <c r="K65" s="50">
        <v>425.5</v>
      </c>
      <c r="L65" s="49">
        <v>15</v>
      </c>
      <c r="M65" s="10">
        <v>40.549999999999997</v>
      </c>
      <c r="N65" s="10">
        <v>83.65</v>
      </c>
      <c r="O65" s="10">
        <v>107.2</v>
      </c>
      <c r="P65" s="50">
        <v>178.11</v>
      </c>
      <c r="Q65" s="49">
        <v>140.85</v>
      </c>
      <c r="R65" s="10">
        <v>179.55</v>
      </c>
      <c r="S65" s="10">
        <v>275.14999999999998</v>
      </c>
      <c r="T65" s="10">
        <v>241.85</v>
      </c>
      <c r="U65" s="50">
        <v>136.29</v>
      </c>
      <c r="V65" s="17">
        <v>1405.35</v>
      </c>
      <c r="W65" s="17">
        <v>2138.75</v>
      </c>
      <c r="X65" s="17">
        <v>1624.05</v>
      </c>
      <c r="Y65" s="17">
        <v>1479.45</v>
      </c>
      <c r="Z65" s="17">
        <v>1919.2</v>
      </c>
    </row>
    <row r="66" spans="2:26" ht="14.4" outlineLevel="1" x14ac:dyDescent="0.3">
      <c r="B66" s="49"/>
      <c r="D66">
        <v>661.25</v>
      </c>
      <c r="E66">
        <v>407</v>
      </c>
      <c r="F66" s="150">
        <v>335.65</v>
      </c>
      <c r="G66" s="49">
        <v>194.25</v>
      </c>
      <c r="H66" s="10">
        <v>203.65</v>
      </c>
      <c r="I66" s="10">
        <v>291.89999999999998</v>
      </c>
      <c r="J66" s="10">
        <v>473.9</v>
      </c>
      <c r="K66" s="50">
        <v>428.3</v>
      </c>
      <c r="L66" s="49">
        <v>15.2</v>
      </c>
      <c r="M66" s="10">
        <v>41.35</v>
      </c>
      <c r="N66" s="10">
        <v>87.8</v>
      </c>
      <c r="O66" s="10">
        <v>107</v>
      </c>
      <c r="P66" s="50">
        <v>176.13</v>
      </c>
      <c r="Q66" s="49">
        <v>135.69999999999999</v>
      </c>
      <c r="R66" s="10">
        <v>179.6</v>
      </c>
      <c r="S66" s="10">
        <v>282.2</v>
      </c>
      <c r="T66" s="10">
        <v>243.6</v>
      </c>
      <c r="U66" s="50">
        <v>136.63999999999999</v>
      </c>
      <c r="V66" s="17">
        <v>1372.95</v>
      </c>
      <c r="W66" s="17">
        <v>2119.65</v>
      </c>
      <c r="X66" s="17">
        <v>1636.8</v>
      </c>
      <c r="Y66" s="17">
        <v>1483.8</v>
      </c>
      <c r="Z66" s="17">
        <v>2070.65</v>
      </c>
    </row>
    <row r="67" spans="2:26" ht="14.4" outlineLevel="1" x14ac:dyDescent="0.3">
      <c r="B67" s="49"/>
      <c r="D67">
        <v>692.7</v>
      </c>
      <c r="E67">
        <v>403.9</v>
      </c>
      <c r="F67" s="150">
        <v>333.9</v>
      </c>
      <c r="G67" s="49">
        <v>196.3</v>
      </c>
      <c r="H67" s="10">
        <v>202.5</v>
      </c>
      <c r="I67" s="10">
        <v>286.89999999999998</v>
      </c>
      <c r="J67" s="10">
        <v>468.4</v>
      </c>
      <c r="K67" s="50">
        <v>429.05</v>
      </c>
      <c r="L67" s="49">
        <v>15.95</v>
      </c>
      <c r="M67" s="10">
        <v>40.35</v>
      </c>
      <c r="N67" s="10">
        <v>92.15</v>
      </c>
      <c r="O67" s="10">
        <v>107.05</v>
      </c>
      <c r="P67" s="50">
        <v>174.35</v>
      </c>
      <c r="Q67" s="49">
        <v>138.19999999999999</v>
      </c>
      <c r="R67" s="10">
        <v>181.9</v>
      </c>
      <c r="S67" s="10">
        <v>285.95</v>
      </c>
      <c r="T67" s="10">
        <v>241</v>
      </c>
      <c r="U67" s="50">
        <v>139.82</v>
      </c>
      <c r="V67" s="17">
        <v>1362.2</v>
      </c>
      <c r="W67" s="17">
        <v>2169.35</v>
      </c>
      <c r="X67" s="17">
        <v>1628.15</v>
      </c>
      <c r="Y67" s="17">
        <v>1481.55</v>
      </c>
      <c r="Z67" s="17">
        <v>2097.9</v>
      </c>
    </row>
    <row r="68" spans="2:26" ht="14.4" outlineLevel="1" x14ac:dyDescent="0.3">
      <c r="B68" s="49"/>
      <c r="D68">
        <v>696.2</v>
      </c>
      <c r="E68">
        <v>400.7</v>
      </c>
      <c r="F68" s="150">
        <v>332.9</v>
      </c>
      <c r="G68" s="49">
        <v>195.45</v>
      </c>
      <c r="H68" s="10">
        <v>203.75</v>
      </c>
      <c r="I68" s="10">
        <v>289.3</v>
      </c>
      <c r="J68" s="10">
        <v>465.85</v>
      </c>
      <c r="K68" s="50">
        <v>433.65</v>
      </c>
      <c r="L68" s="49">
        <v>15.7</v>
      </c>
      <c r="M68" s="10">
        <v>40.549999999999997</v>
      </c>
      <c r="N68" s="10">
        <v>90.9</v>
      </c>
      <c r="O68" s="10">
        <v>104.7</v>
      </c>
      <c r="P68" s="50">
        <v>177.15</v>
      </c>
      <c r="Q68" s="49">
        <v>137.30000000000001</v>
      </c>
      <c r="R68" s="10">
        <v>184.8</v>
      </c>
      <c r="S68" s="10">
        <v>284.5</v>
      </c>
      <c r="T68" s="10">
        <v>238.65</v>
      </c>
      <c r="U68" s="50">
        <v>140.61000000000001</v>
      </c>
      <c r="V68" s="17">
        <v>1381.65</v>
      </c>
      <c r="W68" s="17">
        <v>2168.1999999999998</v>
      </c>
      <c r="X68" s="17">
        <v>1615.9</v>
      </c>
      <c r="Y68" s="17">
        <v>1467</v>
      </c>
      <c r="Z68" s="17">
        <v>2118.25</v>
      </c>
    </row>
    <row r="69" spans="2:26" ht="14.4" outlineLevel="1" x14ac:dyDescent="0.3">
      <c r="B69" s="49"/>
      <c r="D69">
        <v>693.5</v>
      </c>
      <c r="E69">
        <v>402</v>
      </c>
      <c r="F69" s="150">
        <v>339.3</v>
      </c>
      <c r="G69" s="49">
        <v>194.35</v>
      </c>
      <c r="H69" s="10">
        <v>202</v>
      </c>
      <c r="I69" s="10">
        <v>291.95</v>
      </c>
      <c r="J69" s="10">
        <v>473.15</v>
      </c>
      <c r="K69" s="50">
        <v>443.6</v>
      </c>
      <c r="L69" s="49">
        <v>15.05</v>
      </c>
      <c r="M69" s="10">
        <v>40.4</v>
      </c>
      <c r="N69" s="10">
        <v>90.35</v>
      </c>
      <c r="O69" s="10">
        <v>105.85</v>
      </c>
      <c r="P69" s="50">
        <v>175.83</v>
      </c>
      <c r="Q69" s="49">
        <v>151.19999999999999</v>
      </c>
      <c r="R69" s="10">
        <v>186.75</v>
      </c>
      <c r="S69" s="10">
        <v>305.75</v>
      </c>
      <c r="T69" s="10">
        <v>237</v>
      </c>
      <c r="U69" s="50">
        <v>137.94999999999999</v>
      </c>
      <c r="V69" s="17">
        <v>1364.8</v>
      </c>
      <c r="W69" s="17">
        <v>2183.4499999999998</v>
      </c>
      <c r="X69" s="17">
        <v>1616.7</v>
      </c>
      <c r="Y69" s="17">
        <v>1473.7</v>
      </c>
      <c r="Z69" s="17">
        <v>2065.35</v>
      </c>
    </row>
    <row r="70" spans="2:26" ht="14.4" outlineLevel="1" x14ac:dyDescent="0.3">
      <c r="B70" s="49"/>
      <c r="D70">
        <v>682.3</v>
      </c>
      <c r="E70">
        <v>401.6</v>
      </c>
      <c r="F70" s="150">
        <v>338.3</v>
      </c>
      <c r="G70" s="49">
        <v>197.55</v>
      </c>
      <c r="H70" s="10">
        <v>201.35</v>
      </c>
      <c r="I70" s="10">
        <v>293.05</v>
      </c>
      <c r="J70" s="10">
        <v>472.3</v>
      </c>
      <c r="K70" s="50">
        <v>452.6</v>
      </c>
      <c r="L70" s="49">
        <v>14.85</v>
      </c>
      <c r="M70" s="10">
        <v>40.9</v>
      </c>
      <c r="N70" s="10">
        <v>89.8</v>
      </c>
      <c r="O70" s="10">
        <v>105.5</v>
      </c>
      <c r="P70" s="50">
        <v>175.31</v>
      </c>
      <c r="Q70" s="49">
        <v>147.9</v>
      </c>
      <c r="R70" s="10">
        <v>184.85</v>
      </c>
      <c r="S70" s="10">
        <v>301.55</v>
      </c>
      <c r="T70" s="10">
        <v>238.7</v>
      </c>
      <c r="U70" s="50">
        <v>138.09</v>
      </c>
      <c r="V70" s="17">
        <v>1332.65</v>
      </c>
      <c r="W70" s="17">
        <v>2198.4</v>
      </c>
      <c r="X70" s="17">
        <v>1605.9</v>
      </c>
      <c r="Y70" s="17">
        <v>1471.1</v>
      </c>
      <c r="Z70" s="17">
        <v>2103.35</v>
      </c>
    </row>
    <row r="71" spans="2:26" ht="14.4" outlineLevel="1" x14ac:dyDescent="0.3">
      <c r="B71" s="49"/>
      <c r="D71">
        <v>688.4</v>
      </c>
      <c r="E71">
        <v>398.75</v>
      </c>
      <c r="F71" s="150">
        <v>335</v>
      </c>
      <c r="G71" s="49">
        <v>195.9</v>
      </c>
      <c r="H71" s="10">
        <v>201.1</v>
      </c>
      <c r="I71" s="10">
        <v>295</v>
      </c>
      <c r="J71" s="10">
        <v>472</v>
      </c>
      <c r="K71" s="50">
        <v>451.45</v>
      </c>
      <c r="L71" s="49">
        <v>14.65</v>
      </c>
      <c r="M71" s="10">
        <v>43.35</v>
      </c>
      <c r="N71" s="10">
        <v>89.7</v>
      </c>
      <c r="O71" s="10">
        <v>108.4</v>
      </c>
      <c r="P71" s="50">
        <v>168.2</v>
      </c>
      <c r="Q71" s="49">
        <v>141.44999999999999</v>
      </c>
      <c r="R71" s="10">
        <v>184.6</v>
      </c>
      <c r="S71" s="10">
        <v>312.25</v>
      </c>
      <c r="T71" s="10">
        <v>238.8</v>
      </c>
      <c r="U71" s="50">
        <v>135.30000000000001</v>
      </c>
      <c r="V71" s="17">
        <v>1339.6</v>
      </c>
      <c r="W71" s="17">
        <v>2190.65</v>
      </c>
      <c r="X71" s="17">
        <v>1584.15</v>
      </c>
      <c r="Y71" s="17">
        <v>1460.45</v>
      </c>
      <c r="Z71" s="17">
        <v>2156.5500000000002</v>
      </c>
    </row>
    <row r="72" spans="2:26" ht="14.4" outlineLevel="1" x14ac:dyDescent="0.3">
      <c r="B72" s="49"/>
      <c r="D72">
        <v>678.4</v>
      </c>
      <c r="E72">
        <v>398.7</v>
      </c>
      <c r="F72" s="150">
        <v>334.2</v>
      </c>
      <c r="G72" s="49">
        <v>198.7</v>
      </c>
      <c r="H72" s="10">
        <v>201.85</v>
      </c>
      <c r="I72" s="10">
        <v>292.7</v>
      </c>
      <c r="J72" s="10">
        <v>472.9</v>
      </c>
      <c r="K72" s="50">
        <v>458.65</v>
      </c>
      <c r="L72" s="49">
        <v>14.2</v>
      </c>
      <c r="M72" s="10">
        <v>43.75</v>
      </c>
      <c r="N72" s="10">
        <v>89.45</v>
      </c>
      <c r="O72" s="10">
        <v>108.95</v>
      </c>
      <c r="P72" s="50">
        <v>170.79</v>
      </c>
      <c r="Q72" s="49">
        <v>147.85</v>
      </c>
      <c r="R72" s="10">
        <v>188.2</v>
      </c>
      <c r="S72" s="10">
        <v>311.8</v>
      </c>
      <c r="T72" s="10">
        <v>251.5</v>
      </c>
      <c r="U72" s="50">
        <v>136.03</v>
      </c>
      <c r="V72" s="17">
        <v>1369.9</v>
      </c>
      <c r="W72" s="17">
        <v>2195.9499999999998</v>
      </c>
      <c r="X72" s="17">
        <v>1569.8</v>
      </c>
      <c r="Y72" s="17">
        <v>1449.75</v>
      </c>
      <c r="Z72" s="17">
        <v>2175.4</v>
      </c>
    </row>
    <row r="73" spans="2:26" ht="14.4" outlineLevel="1" x14ac:dyDescent="0.3">
      <c r="B73" s="49"/>
      <c r="D73">
        <v>670.55</v>
      </c>
      <c r="E73">
        <v>402.6</v>
      </c>
      <c r="F73" s="150">
        <v>335.75</v>
      </c>
      <c r="G73" s="49">
        <v>193.85</v>
      </c>
      <c r="H73" s="10">
        <v>204.1</v>
      </c>
      <c r="I73" s="10">
        <v>294.05</v>
      </c>
      <c r="J73" s="10">
        <v>472.35</v>
      </c>
      <c r="K73" s="50">
        <v>459.05</v>
      </c>
      <c r="L73" s="49">
        <v>14</v>
      </c>
      <c r="M73" s="10">
        <v>43.55</v>
      </c>
      <c r="N73" s="10">
        <v>89.5</v>
      </c>
      <c r="O73" s="10">
        <v>107.7</v>
      </c>
      <c r="P73" s="50">
        <v>171.42</v>
      </c>
      <c r="Q73" s="49">
        <v>146.9</v>
      </c>
      <c r="R73" s="10">
        <v>190.6</v>
      </c>
      <c r="S73" s="10">
        <v>304</v>
      </c>
      <c r="T73" s="10">
        <v>250.8</v>
      </c>
      <c r="U73" s="50">
        <v>135.47999999999999</v>
      </c>
      <c r="V73" s="17">
        <v>1372.2</v>
      </c>
      <c r="W73" s="17">
        <v>2188.65</v>
      </c>
      <c r="X73" s="17">
        <v>1563.05</v>
      </c>
      <c r="Y73" s="17">
        <v>1469.55</v>
      </c>
      <c r="Z73" s="17">
        <v>2177.5500000000002</v>
      </c>
    </row>
    <row r="74" spans="2:26" ht="14.4" outlineLevel="1" x14ac:dyDescent="0.3">
      <c r="B74" s="49"/>
      <c r="D74">
        <v>671.05</v>
      </c>
      <c r="E74">
        <v>406.05</v>
      </c>
      <c r="F74" s="150">
        <v>333.95</v>
      </c>
      <c r="G74" s="49">
        <v>194.05</v>
      </c>
      <c r="H74" s="10">
        <v>206.25</v>
      </c>
      <c r="I74" s="10">
        <v>290.85000000000002</v>
      </c>
      <c r="J74" s="10">
        <v>472.5</v>
      </c>
      <c r="K74" s="50">
        <v>463.4</v>
      </c>
      <c r="L74" s="49">
        <v>14.05</v>
      </c>
      <c r="M74" s="10">
        <v>41.9</v>
      </c>
      <c r="N74" s="10">
        <v>89.65</v>
      </c>
      <c r="O74" s="10">
        <v>107.25</v>
      </c>
      <c r="P74" s="50">
        <v>170.1</v>
      </c>
      <c r="Q74" s="49">
        <v>147.6</v>
      </c>
      <c r="R74" s="10">
        <v>187.55</v>
      </c>
      <c r="S74" s="10">
        <v>310.85000000000002</v>
      </c>
      <c r="T74" s="10">
        <v>252.1</v>
      </c>
      <c r="U74" s="50">
        <v>134.88</v>
      </c>
      <c r="V74" s="17">
        <v>1395.45</v>
      </c>
      <c r="W74" s="17">
        <v>2239.65</v>
      </c>
      <c r="X74" s="17">
        <v>1607.5</v>
      </c>
      <c r="Y74" s="17">
        <v>1479.85</v>
      </c>
      <c r="Z74" s="17">
        <v>2140.6</v>
      </c>
    </row>
    <row r="75" spans="2:26" ht="14.4" outlineLevel="1" x14ac:dyDescent="0.3">
      <c r="B75" s="49"/>
      <c r="D75">
        <v>672.4</v>
      </c>
      <c r="E75">
        <v>401.35</v>
      </c>
      <c r="F75" s="150">
        <v>330.75</v>
      </c>
      <c r="G75" s="49">
        <v>192.7</v>
      </c>
      <c r="H75" s="10">
        <v>207.9</v>
      </c>
      <c r="I75" s="10">
        <v>293.55</v>
      </c>
      <c r="J75" s="10">
        <v>478.85</v>
      </c>
      <c r="K75" s="50">
        <v>465.55</v>
      </c>
      <c r="L75" s="49">
        <v>14.2</v>
      </c>
      <c r="M75" s="10">
        <v>41.15</v>
      </c>
      <c r="N75" s="10">
        <v>88</v>
      </c>
      <c r="O75" s="10">
        <v>107.3</v>
      </c>
      <c r="P75" s="50">
        <v>171.12</v>
      </c>
      <c r="Q75" s="49">
        <v>150.69999999999999</v>
      </c>
      <c r="R75" s="10">
        <v>186.35</v>
      </c>
      <c r="S75" s="10">
        <v>309.95</v>
      </c>
      <c r="T75" s="10">
        <v>248.85</v>
      </c>
      <c r="U75" s="50">
        <v>137.18</v>
      </c>
      <c r="V75" s="17">
        <v>1431.7</v>
      </c>
      <c r="W75" s="17">
        <v>2262.0500000000002</v>
      </c>
      <c r="X75" s="17">
        <v>1613.9</v>
      </c>
      <c r="Y75" s="17">
        <v>1475.65</v>
      </c>
      <c r="Z75" s="17">
        <v>2139.35</v>
      </c>
    </row>
    <row r="76" spans="2:26" ht="14.4" outlineLevel="1" x14ac:dyDescent="0.3">
      <c r="B76" s="49"/>
      <c r="D76">
        <v>716.45</v>
      </c>
      <c r="E76">
        <v>401.4</v>
      </c>
      <c r="F76" s="150">
        <v>324.25</v>
      </c>
      <c r="G76" s="49">
        <v>192.25</v>
      </c>
      <c r="H76" s="10">
        <v>207.75</v>
      </c>
      <c r="I76" s="10">
        <v>295.3</v>
      </c>
      <c r="J76" s="10">
        <v>492.15</v>
      </c>
      <c r="K76" s="50">
        <v>470.25</v>
      </c>
      <c r="L76" s="49">
        <v>14</v>
      </c>
      <c r="M76" s="10">
        <v>40.950000000000003</v>
      </c>
      <c r="N76" s="10">
        <v>88.1</v>
      </c>
      <c r="O76" s="10">
        <v>107.3</v>
      </c>
      <c r="P76" s="50">
        <v>171.98</v>
      </c>
      <c r="Q76" s="49">
        <v>149.94999999999999</v>
      </c>
      <c r="R76" s="10">
        <v>183.3</v>
      </c>
      <c r="S76" s="10">
        <v>319.75</v>
      </c>
      <c r="T76" s="10">
        <v>260.8</v>
      </c>
      <c r="U76" s="50">
        <v>137.97</v>
      </c>
      <c r="V76" s="17">
        <v>1486</v>
      </c>
      <c r="W76" s="17">
        <v>2232.9499999999998</v>
      </c>
      <c r="X76" s="17">
        <v>1635.8</v>
      </c>
      <c r="Y76" s="17">
        <v>1498.25</v>
      </c>
      <c r="Z76" s="17">
        <v>2138.5</v>
      </c>
    </row>
    <row r="77" spans="2:26" ht="14.4" outlineLevel="1" x14ac:dyDescent="0.3">
      <c r="B77" s="49"/>
      <c r="D77">
        <v>698.75</v>
      </c>
      <c r="E77">
        <v>399.85</v>
      </c>
      <c r="F77" s="150">
        <v>319.95</v>
      </c>
      <c r="G77" s="49">
        <v>196.55</v>
      </c>
      <c r="H77" s="10">
        <v>206.8</v>
      </c>
      <c r="I77" s="10">
        <v>294.60000000000002</v>
      </c>
      <c r="J77" s="10">
        <v>490.45</v>
      </c>
      <c r="K77" s="50">
        <v>474.55</v>
      </c>
      <c r="L77" s="49">
        <v>14.4</v>
      </c>
      <c r="M77" s="10">
        <v>40.15</v>
      </c>
      <c r="N77" s="10">
        <v>87</v>
      </c>
      <c r="O77" s="10">
        <v>107.05</v>
      </c>
      <c r="P77" s="50">
        <v>165.98</v>
      </c>
      <c r="Q77" s="49">
        <v>147.25</v>
      </c>
      <c r="R77" s="10">
        <v>178.65</v>
      </c>
      <c r="S77" s="10">
        <v>313.8</v>
      </c>
      <c r="T77" s="10">
        <v>258.3</v>
      </c>
      <c r="U77" s="50">
        <v>134.68</v>
      </c>
      <c r="V77" s="17">
        <v>1513.95</v>
      </c>
      <c r="W77" s="17">
        <v>2203.85</v>
      </c>
      <c r="X77" s="17">
        <v>1628.9</v>
      </c>
      <c r="Y77" s="17">
        <v>1476.95</v>
      </c>
      <c r="Z77" s="17">
        <v>2182.8000000000002</v>
      </c>
    </row>
    <row r="78" spans="2:26" ht="14.4" outlineLevel="1" x14ac:dyDescent="0.3">
      <c r="B78" s="49"/>
      <c r="D78">
        <v>682.3</v>
      </c>
      <c r="E78">
        <v>398.55</v>
      </c>
      <c r="F78" s="150">
        <v>323.89999999999998</v>
      </c>
      <c r="G78" s="49">
        <v>200.7</v>
      </c>
      <c r="H78" s="10">
        <v>207</v>
      </c>
      <c r="I78" s="10">
        <v>298.2</v>
      </c>
      <c r="J78" s="10">
        <v>471.35</v>
      </c>
      <c r="K78" s="50">
        <v>466.55</v>
      </c>
      <c r="L78" s="49">
        <v>15.1</v>
      </c>
      <c r="M78" s="10">
        <v>41.2</v>
      </c>
      <c r="N78" s="10">
        <v>87.05</v>
      </c>
      <c r="O78" s="10">
        <v>117.65</v>
      </c>
      <c r="P78" s="50">
        <v>167.42</v>
      </c>
      <c r="Q78" s="49">
        <v>152</v>
      </c>
      <c r="R78" s="10">
        <v>184.85</v>
      </c>
      <c r="S78" s="10">
        <v>308.85000000000002</v>
      </c>
      <c r="T78" s="10">
        <v>259.8</v>
      </c>
      <c r="U78" s="50">
        <v>134.22</v>
      </c>
      <c r="V78" s="17">
        <v>1580.15</v>
      </c>
      <c r="W78" s="17">
        <v>2214.6999999999998</v>
      </c>
      <c r="X78" s="17">
        <v>1616.9</v>
      </c>
      <c r="Y78" s="17">
        <v>1474.4</v>
      </c>
      <c r="Z78" s="17">
        <v>2258.6999999999998</v>
      </c>
    </row>
    <row r="79" spans="2:26" ht="14.4" outlineLevel="1" x14ac:dyDescent="0.3">
      <c r="B79" s="49"/>
      <c r="D79">
        <v>684.55</v>
      </c>
      <c r="E79">
        <v>416.75</v>
      </c>
      <c r="F79" s="150">
        <v>322.35000000000002</v>
      </c>
      <c r="G79" s="49">
        <v>199.6</v>
      </c>
      <c r="H79" s="10">
        <v>212.4</v>
      </c>
      <c r="I79" s="10">
        <v>299.55</v>
      </c>
      <c r="J79" s="10">
        <v>462.3</v>
      </c>
      <c r="K79" s="50">
        <v>492.2</v>
      </c>
      <c r="L79" s="49">
        <v>15.85</v>
      </c>
      <c r="M79" s="10">
        <v>41.75</v>
      </c>
      <c r="N79" s="10">
        <v>88.2</v>
      </c>
      <c r="O79" s="10">
        <v>120.35</v>
      </c>
      <c r="P79" s="50">
        <v>166.89</v>
      </c>
      <c r="Q79" s="49">
        <v>158.94999999999999</v>
      </c>
      <c r="R79" s="10">
        <v>185.2</v>
      </c>
      <c r="S79" s="10">
        <v>306.39999999999998</v>
      </c>
      <c r="T79" s="10">
        <v>259.60000000000002</v>
      </c>
      <c r="U79" s="50">
        <v>133.99</v>
      </c>
      <c r="V79" s="17">
        <v>1638.25</v>
      </c>
      <c r="W79" s="17">
        <v>2213.75</v>
      </c>
      <c r="X79" s="17">
        <v>1620.85</v>
      </c>
      <c r="Y79" s="17">
        <v>1470.25</v>
      </c>
      <c r="Z79" s="17">
        <v>2277.15</v>
      </c>
    </row>
    <row r="80" spans="2:26" ht="14.4" outlineLevel="1" x14ac:dyDescent="0.3">
      <c r="B80" s="49"/>
      <c r="D80">
        <v>684</v>
      </c>
      <c r="E80">
        <v>413.4</v>
      </c>
      <c r="F80" s="150">
        <v>325.2</v>
      </c>
      <c r="G80" s="49">
        <v>196.4</v>
      </c>
      <c r="H80" s="10">
        <v>211.15</v>
      </c>
      <c r="I80" s="10">
        <v>300.55</v>
      </c>
      <c r="J80" s="10">
        <v>472.25</v>
      </c>
      <c r="K80" s="50">
        <v>494.05</v>
      </c>
      <c r="L80" s="49">
        <v>16.600000000000001</v>
      </c>
      <c r="M80" s="10">
        <v>41.05</v>
      </c>
      <c r="N80" s="10">
        <v>87.45</v>
      </c>
      <c r="O80" s="10">
        <v>118.9</v>
      </c>
      <c r="P80" s="50">
        <v>170.55</v>
      </c>
      <c r="Q80" s="49">
        <v>175.75</v>
      </c>
      <c r="R80" s="10">
        <v>187.35</v>
      </c>
      <c r="S80" s="10">
        <v>308.85000000000002</v>
      </c>
      <c r="T80" s="10">
        <v>259.7</v>
      </c>
      <c r="U80" s="50">
        <v>137.69</v>
      </c>
      <c r="V80" s="17">
        <v>1576.65</v>
      </c>
      <c r="W80" s="17">
        <v>2203.1</v>
      </c>
      <c r="X80" s="17">
        <v>1640.9</v>
      </c>
      <c r="Y80" s="17">
        <v>1474.25</v>
      </c>
      <c r="Z80" s="17">
        <v>2369.15</v>
      </c>
    </row>
    <row r="81" spans="2:26" ht="14.4" outlineLevel="1" x14ac:dyDescent="0.3">
      <c r="B81" s="49"/>
      <c r="D81">
        <v>688.7</v>
      </c>
      <c r="E81">
        <v>407.5</v>
      </c>
      <c r="F81" s="150">
        <v>323.35000000000002</v>
      </c>
      <c r="G81" s="49">
        <v>195.4</v>
      </c>
      <c r="H81" s="10">
        <v>208.65</v>
      </c>
      <c r="I81" s="10">
        <v>301.10000000000002</v>
      </c>
      <c r="J81" s="10">
        <v>465.05</v>
      </c>
      <c r="K81" s="50">
        <v>489.95</v>
      </c>
      <c r="L81" s="49">
        <v>15.9</v>
      </c>
      <c r="M81" s="10">
        <v>40.700000000000003</v>
      </c>
      <c r="N81" s="10">
        <v>91.65</v>
      </c>
      <c r="O81" s="10">
        <v>115.2</v>
      </c>
      <c r="P81" s="50">
        <v>171.59</v>
      </c>
      <c r="Q81" s="49">
        <v>172.6</v>
      </c>
      <c r="R81" s="10">
        <v>189.35</v>
      </c>
      <c r="S81" s="10">
        <v>301.2</v>
      </c>
      <c r="T81" s="10">
        <v>257.10000000000002</v>
      </c>
      <c r="U81" s="50">
        <v>139.22999999999999</v>
      </c>
      <c r="V81" s="17">
        <v>1623.7</v>
      </c>
      <c r="W81" s="17">
        <v>2198.8000000000002</v>
      </c>
      <c r="X81" s="17">
        <v>1624.75</v>
      </c>
      <c r="Y81" s="17">
        <v>1489.85</v>
      </c>
      <c r="Z81" s="17">
        <v>2381.35</v>
      </c>
    </row>
    <row r="82" spans="2:26" ht="14.4" outlineLevel="1" x14ac:dyDescent="0.3">
      <c r="B82" s="49"/>
      <c r="D82">
        <v>679.75</v>
      </c>
      <c r="E82">
        <v>406.7</v>
      </c>
      <c r="F82" s="150">
        <v>325.14999999999998</v>
      </c>
      <c r="G82" s="49">
        <v>196.7</v>
      </c>
      <c r="H82" s="10">
        <v>209.1</v>
      </c>
      <c r="I82" s="10">
        <v>302.45</v>
      </c>
      <c r="J82" s="10">
        <v>468.45</v>
      </c>
      <c r="K82" s="50">
        <v>502.2</v>
      </c>
      <c r="L82" s="49">
        <v>15.15</v>
      </c>
      <c r="M82" s="10">
        <v>40.299999999999997</v>
      </c>
      <c r="N82" s="10">
        <v>88.65</v>
      </c>
      <c r="O82" s="10">
        <v>115.6</v>
      </c>
      <c r="P82" s="50">
        <v>171.87</v>
      </c>
      <c r="Q82" s="49">
        <v>168</v>
      </c>
      <c r="R82" s="10">
        <v>184.65</v>
      </c>
      <c r="S82" s="10">
        <v>297.85000000000002</v>
      </c>
      <c r="T82" s="10">
        <v>258.55</v>
      </c>
      <c r="U82" s="50">
        <v>141.77000000000001</v>
      </c>
      <c r="V82" s="17">
        <v>1604.2</v>
      </c>
      <c r="W82" s="17">
        <v>2154.25</v>
      </c>
      <c r="X82" s="17">
        <v>1595.45</v>
      </c>
      <c r="Y82" s="17">
        <v>1469.95</v>
      </c>
      <c r="Z82" s="17">
        <v>2384.15</v>
      </c>
    </row>
    <row r="83" spans="2:26" ht="14.4" outlineLevel="1" x14ac:dyDescent="0.3">
      <c r="B83" s="49"/>
      <c r="D83">
        <v>675.3</v>
      </c>
      <c r="E83">
        <v>411.9</v>
      </c>
      <c r="F83" s="150">
        <v>344.6</v>
      </c>
      <c r="G83" s="49">
        <v>193.35</v>
      </c>
      <c r="H83" s="10">
        <v>206.05</v>
      </c>
      <c r="I83" s="10">
        <v>304.14999999999998</v>
      </c>
      <c r="J83" s="10">
        <v>465.7</v>
      </c>
      <c r="K83" s="50">
        <v>496.05</v>
      </c>
      <c r="L83" s="49">
        <v>14.65</v>
      </c>
      <c r="M83" s="10">
        <v>42.05</v>
      </c>
      <c r="N83" s="10">
        <v>88.1</v>
      </c>
      <c r="O83" s="10">
        <v>116.7</v>
      </c>
      <c r="P83" s="50">
        <v>180.56</v>
      </c>
      <c r="Q83" s="49">
        <v>168.55</v>
      </c>
      <c r="R83" s="10">
        <v>191.55</v>
      </c>
      <c r="S83" s="10">
        <v>293.60000000000002</v>
      </c>
      <c r="T83" s="10">
        <v>261.64999999999998</v>
      </c>
      <c r="U83" s="50">
        <v>139.76</v>
      </c>
      <c r="V83" s="17">
        <v>1565.2</v>
      </c>
      <c r="W83" s="17">
        <v>2159.25</v>
      </c>
      <c r="X83" s="17">
        <v>1604.6</v>
      </c>
      <c r="Y83" s="17">
        <v>1469.25</v>
      </c>
      <c r="Z83" s="17">
        <v>2386.75</v>
      </c>
    </row>
    <row r="84" spans="2:26" ht="14.4" outlineLevel="1" x14ac:dyDescent="0.3">
      <c r="B84" s="49"/>
      <c r="D84">
        <v>667.75</v>
      </c>
      <c r="E84">
        <v>413.1</v>
      </c>
      <c r="F84" s="150">
        <v>352.3</v>
      </c>
      <c r="G84" s="49">
        <v>194.15</v>
      </c>
      <c r="H84" s="10">
        <v>204.95</v>
      </c>
      <c r="I84" s="10">
        <v>303.45</v>
      </c>
      <c r="J84" s="10">
        <v>464.8</v>
      </c>
      <c r="K84" s="50">
        <v>489.9</v>
      </c>
      <c r="L84" s="49">
        <v>15.1</v>
      </c>
      <c r="M84" s="10">
        <v>41</v>
      </c>
      <c r="N84" s="10">
        <v>87.25</v>
      </c>
      <c r="O84" s="10">
        <v>117.5</v>
      </c>
      <c r="P84" s="50">
        <v>183.21</v>
      </c>
      <c r="Q84" s="49">
        <v>166.8</v>
      </c>
      <c r="R84" s="10">
        <v>194.1</v>
      </c>
      <c r="S84" s="10">
        <v>298.60000000000002</v>
      </c>
      <c r="T84" s="10">
        <v>263.35000000000002</v>
      </c>
      <c r="U84" s="50">
        <v>140.41999999999999</v>
      </c>
      <c r="V84" s="17">
        <v>1610.8</v>
      </c>
      <c r="W84" s="17">
        <v>2141</v>
      </c>
      <c r="X84" s="17">
        <v>1653.35</v>
      </c>
      <c r="Y84" s="17">
        <v>1479.75</v>
      </c>
      <c r="Z84" s="17">
        <v>2383.85</v>
      </c>
    </row>
    <row r="85" spans="2:26" ht="14.4" outlineLevel="1" x14ac:dyDescent="0.3">
      <c r="B85" s="49"/>
      <c r="D85">
        <v>668.05</v>
      </c>
      <c r="E85">
        <v>400.5</v>
      </c>
      <c r="F85" s="150">
        <v>348.15</v>
      </c>
      <c r="G85" s="49">
        <v>192.6</v>
      </c>
      <c r="H85" s="10">
        <v>207.3</v>
      </c>
      <c r="I85" s="10">
        <v>303.05</v>
      </c>
      <c r="J85" s="10">
        <v>460.1</v>
      </c>
      <c r="K85" s="50">
        <v>495.35</v>
      </c>
      <c r="L85" s="49">
        <v>15.35</v>
      </c>
      <c r="M85" s="10">
        <v>42.7</v>
      </c>
      <c r="N85" s="10">
        <v>87.4</v>
      </c>
      <c r="O85" s="10">
        <v>117.15</v>
      </c>
      <c r="P85" s="50">
        <v>190.27</v>
      </c>
      <c r="Q85" s="49">
        <v>167.2</v>
      </c>
      <c r="R85" s="10">
        <v>189.4</v>
      </c>
      <c r="S85" s="10">
        <v>302.75</v>
      </c>
      <c r="T85" s="10">
        <v>258.5</v>
      </c>
      <c r="U85" s="50">
        <v>139.69999999999999</v>
      </c>
      <c r="V85" s="17">
        <v>1722.55</v>
      </c>
      <c r="W85" s="17">
        <v>2178.1999999999998</v>
      </c>
      <c r="X85" s="17">
        <v>1617.9</v>
      </c>
      <c r="Y85" s="17">
        <v>1475.7</v>
      </c>
      <c r="Z85" s="17">
        <v>2397.8000000000002</v>
      </c>
    </row>
    <row r="86" spans="2:26" ht="14.4" outlineLevel="1" x14ac:dyDescent="0.3">
      <c r="B86" s="49"/>
      <c r="D86">
        <v>653.1</v>
      </c>
      <c r="E86">
        <v>397.2</v>
      </c>
      <c r="F86" s="150">
        <v>348.35</v>
      </c>
      <c r="G86" s="49">
        <v>193.65</v>
      </c>
      <c r="H86" s="10">
        <v>209.9</v>
      </c>
      <c r="I86" s="10">
        <v>307.5</v>
      </c>
      <c r="J86" s="10">
        <v>456.05</v>
      </c>
      <c r="K86" s="50">
        <v>493.7</v>
      </c>
      <c r="L86" s="49">
        <v>15.55</v>
      </c>
      <c r="M86" s="10">
        <v>44.6</v>
      </c>
      <c r="N86" s="10">
        <v>86.85</v>
      </c>
      <c r="O86" s="10">
        <v>116.9</v>
      </c>
      <c r="P86" s="50">
        <v>189.81</v>
      </c>
      <c r="Q86" s="49">
        <v>186.6</v>
      </c>
      <c r="R86" s="10">
        <v>190.25</v>
      </c>
      <c r="S86" s="10">
        <v>307.85000000000002</v>
      </c>
      <c r="T86" s="10">
        <v>252.3</v>
      </c>
      <c r="U86" s="50">
        <v>137.33000000000001</v>
      </c>
      <c r="V86" s="17">
        <v>1705.75</v>
      </c>
      <c r="W86" s="17">
        <v>2240.75</v>
      </c>
      <c r="X86" s="17">
        <v>1619.95</v>
      </c>
      <c r="Y86" s="17">
        <v>1433</v>
      </c>
      <c r="Z86" s="17">
        <v>2320.0500000000002</v>
      </c>
    </row>
    <row r="87" spans="2:26" ht="14.4" outlineLevel="1" x14ac:dyDescent="0.3">
      <c r="B87" s="49"/>
      <c r="D87">
        <v>647.54999999999995</v>
      </c>
      <c r="E87">
        <v>398.1</v>
      </c>
      <c r="F87" s="150">
        <v>383.15</v>
      </c>
      <c r="G87" s="49">
        <v>192.8</v>
      </c>
      <c r="H87" s="10">
        <v>208.6</v>
      </c>
      <c r="I87" s="10">
        <v>309.95</v>
      </c>
      <c r="J87" s="10">
        <v>454.95</v>
      </c>
      <c r="K87" s="50">
        <v>489.1</v>
      </c>
      <c r="L87" s="49">
        <v>15.25</v>
      </c>
      <c r="M87" s="10">
        <v>43.6</v>
      </c>
      <c r="N87" s="10">
        <v>85.35</v>
      </c>
      <c r="O87" s="10">
        <v>118.75</v>
      </c>
      <c r="P87" s="50">
        <v>196.01</v>
      </c>
      <c r="Q87" s="49">
        <v>179.55</v>
      </c>
      <c r="R87" s="10">
        <v>192.9</v>
      </c>
      <c r="S87" s="10">
        <v>303.89999999999998</v>
      </c>
      <c r="T87" s="10">
        <v>256.05</v>
      </c>
      <c r="U87" s="50">
        <v>137.6</v>
      </c>
      <c r="V87" s="17">
        <v>1697.25</v>
      </c>
      <c r="W87" s="17">
        <v>2282.85</v>
      </c>
      <c r="X87" s="17">
        <v>1600.7</v>
      </c>
      <c r="Y87" s="17">
        <v>1430.75</v>
      </c>
      <c r="Z87" s="17">
        <v>2261.1</v>
      </c>
    </row>
    <row r="88" spans="2:26" ht="14.4" outlineLevel="1" x14ac:dyDescent="0.3">
      <c r="B88" s="49"/>
      <c r="D88">
        <v>636.6</v>
      </c>
      <c r="E88">
        <v>394.3</v>
      </c>
      <c r="F88" s="150">
        <v>382.35</v>
      </c>
      <c r="G88" s="49">
        <v>195.35</v>
      </c>
      <c r="H88" s="10">
        <v>215.25</v>
      </c>
      <c r="I88" s="10">
        <v>308.14999999999998</v>
      </c>
      <c r="J88" s="10">
        <v>454.9</v>
      </c>
      <c r="K88" s="50">
        <v>486</v>
      </c>
      <c r="L88" s="49">
        <v>15.95</v>
      </c>
      <c r="M88" s="10">
        <v>44.15</v>
      </c>
      <c r="N88" s="10">
        <v>82.05</v>
      </c>
      <c r="O88" s="10">
        <v>117.35</v>
      </c>
      <c r="P88" s="50">
        <v>207.27</v>
      </c>
      <c r="Q88" s="49">
        <v>175.95</v>
      </c>
      <c r="R88" s="10">
        <v>190.75</v>
      </c>
      <c r="S88" s="10">
        <v>297.14999999999998</v>
      </c>
      <c r="T88" s="10">
        <v>238.65</v>
      </c>
      <c r="U88" s="50">
        <v>130.49</v>
      </c>
      <c r="V88" s="17">
        <v>1711.8</v>
      </c>
      <c r="W88" s="17">
        <v>2250.5500000000002</v>
      </c>
      <c r="X88" s="17">
        <v>1579.7</v>
      </c>
      <c r="Y88" s="17">
        <v>1464.45</v>
      </c>
      <c r="Z88" s="17">
        <v>2223.5</v>
      </c>
    </row>
    <row r="89" spans="2:26" ht="14.4" outlineLevel="1" x14ac:dyDescent="0.3">
      <c r="B89" s="49"/>
      <c r="D89">
        <v>621.20000000000005</v>
      </c>
      <c r="E89">
        <v>392.95</v>
      </c>
      <c r="F89" s="150">
        <v>364.4</v>
      </c>
      <c r="G89" s="49">
        <v>196.05</v>
      </c>
      <c r="H89" s="10">
        <v>214.25</v>
      </c>
      <c r="I89" s="10">
        <v>309.5</v>
      </c>
      <c r="J89" s="10">
        <v>452.35</v>
      </c>
      <c r="K89" s="50">
        <v>486.3</v>
      </c>
      <c r="L89" s="49">
        <v>15.6</v>
      </c>
      <c r="M89" s="10">
        <v>43.55</v>
      </c>
      <c r="N89" s="10">
        <v>82.75</v>
      </c>
      <c r="O89" s="10">
        <v>121.95</v>
      </c>
      <c r="P89" s="50">
        <v>215.47</v>
      </c>
      <c r="Q89" s="49">
        <v>183.9</v>
      </c>
      <c r="R89" s="10">
        <v>190.25</v>
      </c>
      <c r="S89" s="10">
        <v>296.39999999999998</v>
      </c>
      <c r="T89" s="10">
        <v>240.65</v>
      </c>
      <c r="U89" s="50">
        <v>128.18</v>
      </c>
      <c r="V89" s="17">
        <v>1691.85</v>
      </c>
      <c r="W89" s="17">
        <v>2235.25</v>
      </c>
      <c r="X89" s="17">
        <v>1611.5</v>
      </c>
      <c r="Y89" s="17">
        <v>1515.75</v>
      </c>
      <c r="Z89" s="17">
        <v>2203.4499999999998</v>
      </c>
    </row>
    <row r="90" spans="2:26" ht="14.4" outlineLevel="1" x14ac:dyDescent="0.3">
      <c r="B90" s="49"/>
      <c r="D90">
        <v>637.25</v>
      </c>
      <c r="E90">
        <v>378.15</v>
      </c>
      <c r="F90" s="150">
        <v>387.15</v>
      </c>
      <c r="G90" s="49">
        <v>198.85</v>
      </c>
      <c r="H90" s="10">
        <v>213.8</v>
      </c>
      <c r="I90" s="10">
        <v>310.85000000000002</v>
      </c>
      <c r="J90" s="10">
        <v>458.65</v>
      </c>
      <c r="K90" s="50">
        <v>492.65</v>
      </c>
      <c r="L90" s="49">
        <v>15.3</v>
      </c>
      <c r="M90" s="10">
        <v>42.6</v>
      </c>
      <c r="N90" s="10">
        <v>79.55</v>
      </c>
      <c r="O90" s="10">
        <v>120.8</v>
      </c>
      <c r="P90" s="50">
        <v>206.72</v>
      </c>
      <c r="Q90" s="49">
        <v>183.15</v>
      </c>
      <c r="R90" s="10">
        <v>190.25</v>
      </c>
      <c r="S90" s="10">
        <v>296.14999999999998</v>
      </c>
      <c r="T90" s="10">
        <v>243.6</v>
      </c>
      <c r="U90" s="50">
        <v>130.13999999999999</v>
      </c>
      <c r="V90" s="17">
        <v>1654.95</v>
      </c>
      <c r="W90" s="17">
        <v>2259</v>
      </c>
      <c r="X90" s="17">
        <v>1593.2</v>
      </c>
      <c r="Y90" s="17">
        <v>1559.25</v>
      </c>
      <c r="Z90" s="17">
        <v>2307.15</v>
      </c>
    </row>
    <row r="91" spans="2:26" ht="14.4" outlineLevel="1" x14ac:dyDescent="0.3">
      <c r="B91" s="49"/>
      <c r="D91">
        <v>640.54999999999995</v>
      </c>
      <c r="E91">
        <v>373.3</v>
      </c>
      <c r="F91" s="150">
        <v>387.5</v>
      </c>
      <c r="G91" s="49">
        <v>203.05</v>
      </c>
      <c r="H91" s="10">
        <v>209.85</v>
      </c>
      <c r="I91" s="10">
        <v>313.14999999999998</v>
      </c>
      <c r="J91" s="10">
        <v>451.75</v>
      </c>
      <c r="K91" s="50">
        <v>494.75</v>
      </c>
      <c r="L91" s="49">
        <v>15.1</v>
      </c>
      <c r="M91" s="10">
        <v>41.65</v>
      </c>
      <c r="N91" s="10">
        <v>82.25</v>
      </c>
      <c r="O91" s="10">
        <v>116.75</v>
      </c>
      <c r="P91" s="50">
        <v>211.53</v>
      </c>
      <c r="Q91" s="49">
        <v>181.5</v>
      </c>
      <c r="R91" s="10">
        <v>177.25</v>
      </c>
      <c r="S91" s="10">
        <v>299.14999999999998</v>
      </c>
      <c r="T91" s="10">
        <v>242.85</v>
      </c>
      <c r="U91" s="50">
        <v>129.13999999999999</v>
      </c>
      <c r="V91" s="17">
        <v>1637.5</v>
      </c>
      <c r="W91" s="17">
        <v>2232.0500000000002</v>
      </c>
      <c r="X91" s="17">
        <v>1595.45</v>
      </c>
      <c r="Y91" s="17">
        <v>1533</v>
      </c>
      <c r="Z91" s="17">
        <v>2292.5</v>
      </c>
    </row>
    <row r="92" spans="2:26" ht="14.4" outlineLevel="1" x14ac:dyDescent="0.3">
      <c r="B92" s="49"/>
      <c r="D92">
        <v>632.45000000000005</v>
      </c>
      <c r="E92">
        <v>383.1</v>
      </c>
      <c r="F92" s="150">
        <v>385.15</v>
      </c>
      <c r="G92" s="49">
        <v>204.2</v>
      </c>
      <c r="H92" s="10">
        <v>208.65</v>
      </c>
      <c r="I92" s="10">
        <v>311.2</v>
      </c>
      <c r="J92" s="10">
        <v>448.75</v>
      </c>
      <c r="K92" s="50">
        <v>495.9</v>
      </c>
      <c r="L92" s="49">
        <v>15.05</v>
      </c>
      <c r="M92" s="10">
        <v>40</v>
      </c>
      <c r="N92" s="10">
        <v>85.95</v>
      </c>
      <c r="O92" s="10">
        <v>109.45</v>
      </c>
      <c r="P92" s="50">
        <v>211.31</v>
      </c>
      <c r="Q92" s="49">
        <v>185.05</v>
      </c>
      <c r="R92" s="10">
        <v>174.8</v>
      </c>
      <c r="S92" s="10">
        <v>307.14999999999998</v>
      </c>
      <c r="T92" s="10">
        <v>243.15</v>
      </c>
      <c r="U92" s="50">
        <v>129.47</v>
      </c>
      <c r="V92" s="17">
        <v>1599.3</v>
      </c>
      <c r="W92" s="17">
        <v>2225.0500000000002</v>
      </c>
      <c r="X92" s="17">
        <v>1623.3</v>
      </c>
      <c r="Y92" s="17">
        <v>1537.15</v>
      </c>
      <c r="Z92" s="17">
        <v>2315.5500000000002</v>
      </c>
    </row>
    <row r="93" spans="2:26" ht="14.4" outlineLevel="1" x14ac:dyDescent="0.3">
      <c r="B93" s="49"/>
      <c r="D93">
        <v>631.5</v>
      </c>
      <c r="E93">
        <v>375.8</v>
      </c>
      <c r="F93" s="150">
        <v>369.1</v>
      </c>
      <c r="G93" s="49">
        <v>201.45</v>
      </c>
      <c r="H93" s="10">
        <v>208.9</v>
      </c>
      <c r="I93" s="10">
        <v>306.25</v>
      </c>
      <c r="J93" s="10">
        <v>449.2</v>
      </c>
      <c r="K93" s="50">
        <v>494.6</v>
      </c>
      <c r="L93" s="49">
        <v>14.95</v>
      </c>
      <c r="M93" s="10">
        <v>42.8</v>
      </c>
      <c r="N93" s="10">
        <v>85.25</v>
      </c>
      <c r="O93" s="10">
        <v>108.2</v>
      </c>
      <c r="P93" s="50">
        <v>210.31</v>
      </c>
      <c r="Q93" s="49">
        <v>188.35</v>
      </c>
      <c r="R93" s="10">
        <v>185.15</v>
      </c>
      <c r="S93" s="10">
        <v>309.7</v>
      </c>
      <c r="T93" s="10">
        <v>238.35</v>
      </c>
      <c r="U93" s="50">
        <v>129.41999999999999</v>
      </c>
      <c r="V93" s="17">
        <v>1626.15</v>
      </c>
      <c r="W93" s="17">
        <v>2236.85</v>
      </c>
      <c r="X93" s="17">
        <v>1626</v>
      </c>
      <c r="Y93" s="17">
        <v>1521.8</v>
      </c>
      <c r="Z93" s="17">
        <v>2315.9499999999998</v>
      </c>
    </row>
    <row r="94" spans="2:26" ht="14.4" outlineLevel="1" x14ac:dyDescent="0.3">
      <c r="B94" s="49"/>
      <c r="D94">
        <v>630.6</v>
      </c>
      <c r="E94">
        <v>370.1</v>
      </c>
      <c r="F94" s="150">
        <v>360.4</v>
      </c>
      <c r="G94" s="49">
        <v>196.4</v>
      </c>
      <c r="H94" s="10">
        <v>211.45</v>
      </c>
      <c r="I94" s="10">
        <v>308.55</v>
      </c>
      <c r="J94" s="10">
        <v>450.25</v>
      </c>
      <c r="K94" s="50">
        <v>490</v>
      </c>
      <c r="L94" s="49">
        <v>14.7</v>
      </c>
      <c r="M94" s="10">
        <v>42.4</v>
      </c>
      <c r="N94" s="10">
        <v>85.75</v>
      </c>
      <c r="O94" s="10">
        <v>108.75</v>
      </c>
      <c r="P94" s="50">
        <v>204.98</v>
      </c>
      <c r="Q94" s="49">
        <v>183.05</v>
      </c>
      <c r="R94" s="10">
        <v>182.3</v>
      </c>
      <c r="S94" s="10">
        <v>292.95</v>
      </c>
      <c r="T94" s="10">
        <v>239.05</v>
      </c>
      <c r="U94" s="50">
        <v>129.1</v>
      </c>
      <c r="V94" s="17">
        <v>1617.75</v>
      </c>
      <c r="W94" s="17">
        <v>2255.0500000000002</v>
      </c>
      <c r="X94" s="17">
        <v>1605.55</v>
      </c>
      <c r="Y94" s="17">
        <v>1533.45</v>
      </c>
      <c r="Z94" s="17">
        <v>2277.6</v>
      </c>
    </row>
    <row r="95" spans="2:26" ht="14.4" outlineLevel="1" x14ac:dyDescent="0.3">
      <c r="B95" s="49"/>
      <c r="D95">
        <v>622.75</v>
      </c>
      <c r="E95">
        <v>368.1</v>
      </c>
      <c r="F95" s="150">
        <v>352.3</v>
      </c>
      <c r="G95" s="49">
        <v>198.75</v>
      </c>
      <c r="H95" s="10">
        <v>210.9</v>
      </c>
      <c r="I95" s="10">
        <v>310.55</v>
      </c>
      <c r="J95" s="10">
        <v>441</v>
      </c>
      <c r="K95" s="50">
        <v>492.2</v>
      </c>
      <c r="L95" s="49">
        <v>14.95</v>
      </c>
      <c r="M95" s="10">
        <v>41.15</v>
      </c>
      <c r="N95" s="10">
        <v>89.2</v>
      </c>
      <c r="O95" s="10">
        <v>109.65</v>
      </c>
      <c r="P95" s="50">
        <v>202.57</v>
      </c>
      <c r="Q95" s="49">
        <v>186.5</v>
      </c>
      <c r="R95" s="10">
        <v>177.45</v>
      </c>
      <c r="S95" s="10">
        <v>288.85000000000002</v>
      </c>
      <c r="T95" s="10">
        <v>239.55</v>
      </c>
      <c r="U95" s="50">
        <v>127.61</v>
      </c>
      <c r="V95" s="17">
        <v>1635.75</v>
      </c>
      <c r="W95" s="17">
        <v>2246.5</v>
      </c>
      <c r="X95" s="17">
        <v>1598.8</v>
      </c>
      <c r="Y95" s="17">
        <v>1529.35</v>
      </c>
      <c r="Z95" s="17">
        <v>2219.5500000000002</v>
      </c>
    </row>
    <row r="96" spans="2:26" ht="14.4" outlineLevel="1" x14ac:dyDescent="0.3">
      <c r="B96" s="49"/>
      <c r="D96">
        <v>630.35</v>
      </c>
      <c r="E96">
        <v>381.95</v>
      </c>
      <c r="F96" s="150">
        <v>363.3</v>
      </c>
      <c r="G96" s="49">
        <v>198.55</v>
      </c>
      <c r="H96" s="10">
        <v>209.2</v>
      </c>
      <c r="I96" s="10">
        <v>312.55</v>
      </c>
      <c r="J96" s="10">
        <v>441.65</v>
      </c>
      <c r="K96" s="50">
        <v>502.65</v>
      </c>
      <c r="L96" s="49">
        <v>14.85</v>
      </c>
      <c r="M96" s="10">
        <v>40.299999999999997</v>
      </c>
      <c r="N96" s="10">
        <v>84.75</v>
      </c>
      <c r="O96" s="10">
        <v>110.05</v>
      </c>
      <c r="P96" s="50">
        <v>212.02</v>
      </c>
      <c r="Q96" s="49">
        <v>183.15</v>
      </c>
      <c r="R96" s="10">
        <v>174.5</v>
      </c>
      <c r="S96" s="10">
        <v>293.3</v>
      </c>
      <c r="T96" s="10">
        <v>239.25</v>
      </c>
      <c r="U96" s="50">
        <v>129.36000000000001</v>
      </c>
      <c r="V96" s="17">
        <v>1632.05</v>
      </c>
      <c r="W96" s="17">
        <v>2209.85</v>
      </c>
      <c r="X96" s="17">
        <v>1650.85</v>
      </c>
      <c r="Y96" s="17">
        <v>1550</v>
      </c>
      <c r="Z96" s="17">
        <v>2225.3000000000002</v>
      </c>
    </row>
    <row r="97" spans="2:26" ht="14.4" outlineLevel="1" x14ac:dyDescent="0.3">
      <c r="B97" s="49"/>
      <c r="D97">
        <v>647.4</v>
      </c>
      <c r="E97">
        <v>382.5</v>
      </c>
      <c r="F97" s="150">
        <v>359.8</v>
      </c>
      <c r="G97" s="49">
        <v>198.45</v>
      </c>
      <c r="H97" s="10">
        <v>208.95</v>
      </c>
      <c r="I97" s="10">
        <v>315.64999999999998</v>
      </c>
      <c r="J97" s="10">
        <v>447.8</v>
      </c>
      <c r="K97" s="50">
        <v>501.45</v>
      </c>
      <c r="L97" s="49">
        <v>15</v>
      </c>
      <c r="M97" s="10">
        <v>40.299999999999997</v>
      </c>
      <c r="N97" s="10">
        <v>85.4</v>
      </c>
      <c r="O97" s="10">
        <v>112.5</v>
      </c>
      <c r="P97" s="50">
        <v>220.52</v>
      </c>
      <c r="Q97" s="49">
        <v>187.45</v>
      </c>
      <c r="R97" s="10">
        <v>172.2</v>
      </c>
      <c r="S97" s="10">
        <v>290.5</v>
      </c>
      <c r="T97" s="10">
        <v>244.8</v>
      </c>
      <c r="U97" s="50">
        <v>131.24</v>
      </c>
      <c r="V97" s="17">
        <v>1627</v>
      </c>
      <c r="W97" s="17">
        <v>2184.5</v>
      </c>
      <c r="X97" s="17">
        <v>1642.85</v>
      </c>
      <c r="Y97" s="17">
        <v>1563.15</v>
      </c>
      <c r="Z97" s="17">
        <v>2208.1999999999998</v>
      </c>
    </row>
    <row r="98" spans="2:26" ht="14.4" outlineLevel="1" x14ac:dyDescent="0.3">
      <c r="B98" s="49"/>
      <c r="D98">
        <v>641.4</v>
      </c>
      <c r="E98">
        <v>378.9</v>
      </c>
      <c r="F98" s="150">
        <v>357.8</v>
      </c>
      <c r="G98" s="49">
        <v>195.8</v>
      </c>
      <c r="H98" s="10">
        <v>208.9</v>
      </c>
      <c r="I98" s="10">
        <v>312</v>
      </c>
      <c r="J98" s="10">
        <v>454.25</v>
      </c>
      <c r="K98" s="50">
        <v>498.8</v>
      </c>
      <c r="L98" s="49">
        <v>14.9</v>
      </c>
      <c r="M98" s="10">
        <v>39.9</v>
      </c>
      <c r="N98" s="10">
        <v>83.55</v>
      </c>
      <c r="O98" s="10">
        <v>113.1</v>
      </c>
      <c r="P98" s="50">
        <v>236.44</v>
      </c>
      <c r="Q98" s="49">
        <v>191.1</v>
      </c>
      <c r="R98" s="10">
        <v>167.85</v>
      </c>
      <c r="S98" s="10">
        <v>287.64999999999998</v>
      </c>
      <c r="T98" s="10">
        <v>245.2</v>
      </c>
      <c r="U98" s="50">
        <v>135.29</v>
      </c>
      <c r="V98" s="17">
        <v>1620.55</v>
      </c>
      <c r="W98" s="17">
        <v>2187.6</v>
      </c>
      <c r="X98" s="17">
        <v>1610.95</v>
      </c>
      <c r="Y98" s="17">
        <v>1548.6</v>
      </c>
      <c r="Z98" s="17">
        <v>2305.65</v>
      </c>
    </row>
    <row r="99" spans="2:26" ht="14.4" outlineLevel="1" x14ac:dyDescent="0.3">
      <c r="B99" s="49"/>
      <c r="D99">
        <v>639.70000000000005</v>
      </c>
      <c r="E99">
        <v>374.85</v>
      </c>
      <c r="F99" s="150">
        <v>393.55</v>
      </c>
      <c r="G99" s="49">
        <v>196.8</v>
      </c>
      <c r="H99" s="10">
        <v>206.3</v>
      </c>
      <c r="I99" s="10">
        <v>314.39999999999998</v>
      </c>
      <c r="J99" s="10">
        <v>450.45</v>
      </c>
      <c r="K99" s="50">
        <v>505.4</v>
      </c>
      <c r="L99" s="49">
        <v>14.95</v>
      </c>
      <c r="M99" s="10">
        <v>37</v>
      </c>
      <c r="N99" s="10">
        <v>82.35</v>
      </c>
      <c r="O99" s="10">
        <v>111.7</v>
      </c>
      <c r="P99" s="50">
        <v>242.46</v>
      </c>
      <c r="Q99" s="49">
        <v>189.7</v>
      </c>
      <c r="R99" s="10">
        <v>159.05000000000001</v>
      </c>
      <c r="S99" s="10">
        <v>283.89999999999998</v>
      </c>
      <c r="T99" s="10">
        <v>245.35</v>
      </c>
      <c r="U99" s="50">
        <v>138.74</v>
      </c>
      <c r="V99" s="17">
        <v>1621.25</v>
      </c>
      <c r="W99" s="17">
        <v>2216.1999999999998</v>
      </c>
      <c r="X99" s="17">
        <v>1597.5</v>
      </c>
      <c r="Y99" s="17">
        <v>1590.55</v>
      </c>
      <c r="Z99" s="17">
        <v>2291.25</v>
      </c>
    </row>
    <row r="100" spans="2:26" ht="14.4" outlineLevel="1" x14ac:dyDescent="0.3">
      <c r="B100" s="49"/>
      <c r="D100">
        <v>648.15</v>
      </c>
      <c r="E100">
        <v>375.6</v>
      </c>
      <c r="F100" s="150">
        <v>380.5</v>
      </c>
      <c r="G100" s="49">
        <v>196.7</v>
      </c>
      <c r="H100" s="10">
        <v>205.75</v>
      </c>
      <c r="I100" s="10">
        <v>315.89999999999998</v>
      </c>
      <c r="J100" s="10">
        <v>450.9</v>
      </c>
      <c r="K100" s="50">
        <v>504.55</v>
      </c>
      <c r="L100" s="49">
        <v>14.7</v>
      </c>
      <c r="M100" s="10">
        <v>38.9</v>
      </c>
      <c r="N100" s="10">
        <v>81.7</v>
      </c>
      <c r="O100" s="10">
        <v>109.55</v>
      </c>
      <c r="P100" s="50">
        <v>236.63</v>
      </c>
      <c r="Q100" s="49">
        <v>197.3</v>
      </c>
      <c r="R100" s="10">
        <v>161.94999999999999</v>
      </c>
      <c r="S100" s="10">
        <v>293.14999999999998</v>
      </c>
      <c r="T100" s="10">
        <v>257.3</v>
      </c>
      <c r="U100" s="50">
        <v>138.22</v>
      </c>
      <c r="V100" s="17">
        <v>1692.3</v>
      </c>
      <c r="W100" s="17">
        <v>2221.5</v>
      </c>
      <c r="X100" s="17">
        <v>1616.95</v>
      </c>
      <c r="Y100" s="17">
        <v>1646.35</v>
      </c>
      <c r="Z100" s="17">
        <v>2312.8000000000002</v>
      </c>
    </row>
    <row r="101" spans="2:26" ht="14.4" outlineLevel="1" x14ac:dyDescent="0.3">
      <c r="B101" s="49"/>
      <c r="D101">
        <v>651.70000000000005</v>
      </c>
      <c r="E101">
        <v>373.55</v>
      </c>
      <c r="F101" s="150">
        <v>376.95</v>
      </c>
      <c r="G101" s="49">
        <v>195.4</v>
      </c>
      <c r="H101" s="10">
        <v>206.4</v>
      </c>
      <c r="I101" s="10">
        <v>314.10000000000002</v>
      </c>
      <c r="J101" s="10">
        <v>443.35</v>
      </c>
      <c r="K101" s="50">
        <v>505.8</v>
      </c>
      <c r="L101" s="49">
        <v>15.05</v>
      </c>
      <c r="M101" s="10">
        <v>39.049999999999997</v>
      </c>
      <c r="N101" s="10">
        <v>81.7</v>
      </c>
      <c r="O101" s="10">
        <v>109.65</v>
      </c>
      <c r="P101" s="50">
        <v>235.36</v>
      </c>
      <c r="Q101" s="49">
        <v>195.8</v>
      </c>
      <c r="R101" s="10">
        <v>163.75</v>
      </c>
      <c r="S101" s="10">
        <v>295.2</v>
      </c>
      <c r="T101" s="10">
        <v>252.75</v>
      </c>
      <c r="U101" s="50">
        <v>136.69</v>
      </c>
      <c r="V101" s="17">
        <v>1726.4</v>
      </c>
      <c r="W101" s="17">
        <v>2225.5500000000002</v>
      </c>
      <c r="X101" s="17">
        <v>1636.85</v>
      </c>
      <c r="Y101" s="17">
        <v>1615</v>
      </c>
      <c r="Z101" s="17">
        <v>2281.5500000000002</v>
      </c>
    </row>
    <row r="102" spans="2:26" ht="14.4" outlineLevel="1" x14ac:dyDescent="0.3">
      <c r="B102" s="49"/>
      <c r="D102">
        <v>652.70000000000005</v>
      </c>
      <c r="E102">
        <v>371.6</v>
      </c>
      <c r="F102" s="150">
        <v>378.45</v>
      </c>
      <c r="G102" s="49">
        <v>194.95</v>
      </c>
      <c r="H102" s="10">
        <v>204.6</v>
      </c>
      <c r="I102" s="10">
        <v>312.35000000000002</v>
      </c>
      <c r="J102" s="10">
        <v>441.4</v>
      </c>
      <c r="K102" s="50">
        <v>505.7</v>
      </c>
      <c r="L102" s="49">
        <v>15.8</v>
      </c>
      <c r="M102" s="10">
        <v>38.5</v>
      </c>
      <c r="N102" s="10">
        <v>80.349999999999994</v>
      </c>
      <c r="O102" s="10">
        <v>109.15</v>
      </c>
      <c r="P102" s="50">
        <v>244.19</v>
      </c>
      <c r="Q102" s="49">
        <v>198.6</v>
      </c>
      <c r="R102" s="10">
        <v>166.45</v>
      </c>
      <c r="S102" s="10">
        <v>290.8</v>
      </c>
      <c r="T102" s="10">
        <v>258</v>
      </c>
      <c r="U102" s="50">
        <v>135.18</v>
      </c>
      <c r="V102" s="17">
        <v>1721.1</v>
      </c>
      <c r="W102" s="17">
        <v>2284.9499999999998</v>
      </c>
      <c r="X102" s="17">
        <v>1614.1</v>
      </c>
      <c r="Y102" s="17">
        <v>1661.95</v>
      </c>
      <c r="Z102" s="17">
        <v>2256.75</v>
      </c>
    </row>
    <row r="103" spans="2:26" ht="14.4" outlineLevel="1" x14ac:dyDescent="0.3">
      <c r="B103" s="49"/>
      <c r="D103">
        <v>639.1</v>
      </c>
      <c r="E103">
        <v>370.4</v>
      </c>
      <c r="F103" s="150">
        <v>373.95</v>
      </c>
      <c r="G103" s="49">
        <v>194.25</v>
      </c>
      <c r="H103" s="10">
        <v>205.9</v>
      </c>
      <c r="I103" s="10">
        <v>312.89999999999998</v>
      </c>
      <c r="J103" s="10">
        <v>440.1</v>
      </c>
      <c r="K103" s="50">
        <v>500.6</v>
      </c>
      <c r="L103" s="49">
        <v>16.350000000000001</v>
      </c>
      <c r="M103" s="10">
        <v>37.6</v>
      </c>
      <c r="N103" s="10">
        <v>96.4</v>
      </c>
      <c r="O103" s="10">
        <v>109.65</v>
      </c>
      <c r="P103" s="50">
        <v>241.18</v>
      </c>
      <c r="Q103" s="49">
        <v>194.8</v>
      </c>
      <c r="R103" s="10">
        <v>164.75</v>
      </c>
      <c r="S103" s="10">
        <v>295.3</v>
      </c>
      <c r="T103" s="10">
        <v>267.14999999999998</v>
      </c>
      <c r="U103" s="50">
        <v>145.91</v>
      </c>
      <c r="V103" s="17">
        <v>1716.45</v>
      </c>
      <c r="W103" s="17">
        <v>2310.5</v>
      </c>
      <c r="X103" s="17">
        <v>1605.8</v>
      </c>
      <c r="Y103" s="17">
        <v>1642.5</v>
      </c>
      <c r="Z103" s="17">
        <v>2263.4</v>
      </c>
    </row>
    <row r="104" spans="2:26" ht="14.4" outlineLevel="1" x14ac:dyDescent="0.3">
      <c r="B104" s="49"/>
      <c r="D104">
        <v>638.6</v>
      </c>
      <c r="E104">
        <v>368.95</v>
      </c>
      <c r="F104" s="150">
        <v>367.15</v>
      </c>
      <c r="G104" s="49">
        <v>195.55</v>
      </c>
      <c r="H104" s="10">
        <v>208</v>
      </c>
      <c r="I104" s="10">
        <v>313.55</v>
      </c>
      <c r="J104" s="10">
        <v>442.8</v>
      </c>
      <c r="K104" s="50">
        <v>497.3</v>
      </c>
      <c r="L104" s="49">
        <v>15.8</v>
      </c>
      <c r="M104" s="10">
        <v>38.75</v>
      </c>
      <c r="N104" s="10">
        <v>106.5</v>
      </c>
      <c r="O104" s="10">
        <v>110.35</v>
      </c>
      <c r="P104" s="50">
        <v>241.31</v>
      </c>
      <c r="Q104" s="49">
        <v>190.1</v>
      </c>
      <c r="R104" s="10">
        <v>170.4</v>
      </c>
      <c r="S104" s="10">
        <v>280.60000000000002</v>
      </c>
      <c r="T104" s="10">
        <v>264.14999999999998</v>
      </c>
      <c r="U104" s="50">
        <v>142.35</v>
      </c>
      <c r="V104" s="17">
        <v>1679.7</v>
      </c>
      <c r="W104" s="17">
        <v>2297.8000000000002</v>
      </c>
      <c r="X104" s="17">
        <v>1595.7</v>
      </c>
      <c r="Y104" s="17">
        <v>1623.2</v>
      </c>
      <c r="Z104" s="17">
        <v>2289.1999999999998</v>
      </c>
    </row>
    <row r="105" spans="2:26" ht="14.4" outlineLevel="1" x14ac:dyDescent="0.3">
      <c r="B105" s="49"/>
      <c r="D105">
        <v>651.25</v>
      </c>
      <c r="E105">
        <v>359.5</v>
      </c>
      <c r="F105" s="150">
        <v>363.65</v>
      </c>
      <c r="G105" s="49">
        <v>191.1</v>
      </c>
      <c r="H105" s="10">
        <v>211.3</v>
      </c>
      <c r="I105" s="10">
        <v>320.5</v>
      </c>
      <c r="J105" s="10">
        <v>439.7</v>
      </c>
      <c r="K105" s="50">
        <v>505.1</v>
      </c>
      <c r="L105" s="49">
        <v>15.1</v>
      </c>
      <c r="M105" s="10">
        <v>38.200000000000003</v>
      </c>
      <c r="N105" s="10">
        <v>127.8</v>
      </c>
      <c r="O105" s="10">
        <v>109.45</v>
      </c>
      <c r="P105" s="50">
        <v>263.33999999999997</v>
      </c>
      <c r="Q105" s="49">
        <v>184.7</v>
      </c>
      <c r="R105" s="10">
        <v>182.85</v>
      </c>
      <c r="S105" s="10">
        <v>275</v>
      </c>
      <c r="T105" s="10">
        <v>262.89999999999998</v>
      </c>
      <c r="U105" s="50">
        <v>142.71</v>
      </c>
      <c r="V105" s="17">
        <v>1617.3</v>
      </c>
      <c r="W105" s="17">
        <v>2313.8000000000002</v>
      </c>
      <c r="X105" s="17">
        <v>1600.25</v>
      </c>
      <c r="Y105" s="17">
        <v>1642.4</v>
      </c>
      <c r="Z105" s="17">
        <v>2255.0500000000002</v>
      </c>
    </row>
    <row r="106" spans="2:26" ht="14.4" outlineLevel="1" x14ac:dyDescent="0.3">
      <c r="B106" s="49"/>
      <c r="D106">
        <v>646.65</v>
      </c>
      <c r="E106">
        <v>352.25</v>
      </c>
      <c r="F106" s="150">
        <v>362</v>
      </c>
      <c r="G106" s="49">
        <v>190.2</v>
      </c>
      <c r="H106" s="10">
        <v>209.5</v>
      </c>
      <c r="I106" s="10">
        <v>317.60000000000002</v>
      </c>
      <c r="J106" s="10">
        <v>441.05</v>
      </c>
      <c r="K106" s="50">
        <v>501.9</v>
      </c>
      <c r="L106" s="49">
        <v>15</v>
      </c>
      <c r="M106" s="10">
        <v>38.049999999999997</v>
      </c>
      <c r="N106" s="10">
        <v>138.30000000000001</v>
      </c>
      <c r="O106" s="10">
        <v>111.25</v>
      </c>
      <c r="P106" s="50">
        <v>259.2</v>
      </c>
      <c r="Q106" s="49">
        <v>189.5</v>
      </c>
      <c r="R106" s="10">
        <v>177</v>
      </c>
      <c r="S106" s="10">
        <v>270.95</v>
      </c>
      <c r="T106" s="10">
        <v>260.64999999999998</v>
      </c>
      <c r="U106" s="50">
        <v>143.05000000000001</v>
      </c>
      <c r="V106" s="17">
        <v>1650.25</v>
      </c>
      <c r="W106" s="17">
        <v>2325.8000000000002</v>
      </c>
      <c r="X106" s="17">
        <v>1648.05</v>
      </c>
      <c r="Y106" s="17">
        <v>1633.45</v>
      </c>
      <c r="Z106" s="17">
        <v>2295.25</v>
      </c>
    </row>
    <row r="107" spans="2:26" ht="14.4" outlineLevel="1" x14ac:dyDescent="0.3">
      <c r="B107" s="49"/>
      <c r="D107">
        <v>641.65</v>
      </c>
      <c r="E107">
        <v>351.85</v>
      </c>
      <c r="F107" s="150">
        <v>376.3</v>
      </c>
      <c r="G107" s="49">
        <v>191.35</v>
      </c>
      <c r="H107" s="10">
        <v>209.75</v>
      </c>
      <c r="I107" s="10">
        <v>323.14999999999998</v>
      </c>
      <c r="J107" s="10">
        <v>437.5</v>
      </c>
      <c r="K107" s="50">
        <v>510.05</v>
      </c>
      <c r="L107" s="49">
        <v>15.05</v>
      </c>
      <c r="M107" s="10">
        <v>38.5</v>
      </c>
      <c r="N107" s="10">
        <v>145.55000000000001</v>
      </c>
      <c r="O107" s="10">
        <v>111.75</v>
      </c>
      <c r="P107" s="50">
        <v>253.15</v>
      </c>
      <c r="Q107" s="49">
        <v>191.8</v>
      </c>
      <c r="R107" s="10">
        <v>184.8</v>
      </c>
      <c r="S107" s="10">
        <v>271</v>
      </c>
      <c r="T107" s="10">
        <v>284.60000000000002</v>
      </c>
      <c r="U107" s="50">
        <v>147.16</v>
      </c>
      <c r="V107" s="17">
        <v>1635.45</v>
      </c>
      <c r="W107" s="17">
        <v>2319.4</v>
      </c>
      <c r="X107" s="17">
        <v>1623.55</v>
      </c>
      <c r="Y107" s="17">
        <v>1619.8</v>
      </c>
      <c r="Z107" s="17">
        <v>2197.0500000000002</v>
      </c>
    </row>
    <row r="108" spans="2:26" ht="14.4" outlineLevel="1" x14ac:dyDescent="0.3">
      <c r="B108" s="49"/>
      <c r="D108">
        <v>636.25</v>
      </c>
      <c r="E108">
        <v>350.4</v>
      </c>
      <c r="F108" s="150">
        <v>369.65</v>
      </c>
      <c r="G108" s="49">
        <v>191.6</v>
      </c>
      <c r="H108" s="10">
        <v>210.6</v>
      </c>
      <c r="I108" s="10">
        <v>328.85</v>
      </c>
      <c r="J108" s="10">
        <v>443.1</v>
      </c>
      <c r="K108" s="50">
        <v>509.4</v>
      </c>
      <c r="L108" s="49">
        <v>15.2</v>
      </c>
      <c r="M108" s="10">
        <v>38.65</v>
      </c>
      <c r="N108" s="10">
        <v>139.69999999999999</v>
      </c>
      <c r="O108" s="10">
        <v>111.15</v>
      </c>
      <c r="P108" s="50">
        <v>265.2</v>
      </c>
      <c r="Q108" s="49">
        <v>193.05</v>
      </c>
      <c r="R108" s="10">
        <v>180.05</v>
      </c>
      <c r="S108" s="10">
        <v>269.3</v>
      </c>
      <c r="T108" s="10">
        <v>281.45</v>
      </c>
      <c r="U108" s="50">
        <v>145.88999999999999</v>
      </c>
      <c r="V108" s="17">
        <v>1619.45</v>
      </c>
      <c r="W108" s="17">
        <v>2301.0500000000002</v>
      </c>
      <c r="X108" s="17">
        <v>1634</v>
      </c>
      <c r="Y108" s="17">
        <v>1619.75</v>
      </c>
      <c r="Z108" s="17">
        <v>2238.75</v>
      </c>
    </row>
    <row r="109" spans="2:26" ht="14.4" outlineLevel="1" x14ac:dyDescent="0.3">
      <c r="B109" s="49"/>
      <c r="D109">
        <v>629.4</v>
      </c>
      <c r="E109">
        <v>352.65</v>
      </c>
      <c r="F109" s="150">
        <v>372.95</v>
      </c>
      <c r="G109" s="49">
        <v>186.7</v>
      </c>
      <c r="H109" s="10">
        <v>209.3</v>
      </c>
      <c r="I109" s="10">
        <v>327.14999999999998</v>
      </c>
      <c r="J109" s="10">
        <v>447.45</v>
      </c>
      <c r="K109" s="50">
        <v>506.35</v>
      </c>
      <c r="L109" s="49">
        <v>14.75</v>
      </c>
      <c r="M109" s="10">
        <v>38.799999999999997</v>
      </c>
      <c r="N109" s="10">
        <v>125.95</v>
      </c>
      <c r="O109" s="10">
        <v>115.35</v>
      </c>
      <c r="P109" s="50">
        <v>265.5</v>
      </c>
      <c r="Q109" s="49">
        <v>192.7</v>
      </c>
      <c r="R109" s="10">
        <v>173.6</v>
      </c>
      <c r="S109" s="10">
        <v>271.14999999999998</v>
      </c>
      <c r="T109" s="10">
        <v>288.95</v>
      </c>
      <c r="U109" s="50">
        <v>144.94</v>
      </c>
      <c r="V109" s="17">
        <v>1595.9</v>
      </c>
      <c r="W109" s="17">
        <v>2284.3000000000002</v>
      </c>
      <c r="X109" s="17">
        <v>1644.75</v>
      </c>
      <c r="Y109" s="17">
        <v>1645.15</v>
      </c>
      <c r="Z109" s="17">
        <v>2270.0500000000002</v>
      </c>
    </row>
    <row r="110" spans="2:26" ht="14.4" outlineLevel="1" x14ac:dyDescent="0.3">
      <c r="B110" s="49"/>
      <c r="D110">
        <v>622.6</v>
      </c>
      <c r="E110">
        <v>353</v>
      </c>
      <c r="F110" s="150">
        <v>366.5</v>
      </c>
      <c r="G110" s="49">
        <v>189.1</v>
      </c>
      <c r="H110" s="10">
        <v>211.75</v>
      </c>
      <c r="I110" s="10">
        <v>326.10000000000002</v>
      </c>
      <c r="J110" s="10">
        <v>445.9</v>
      </c>
      <c r="K110" s="50">
        <v>511.2</v>
      </c>
      <c r="L110" s="49">
        <v>14.75</v>
      </c>
      <c r="M110" s="10">
        <v>38.299999999999997</v>
      </c>
      <c r="N110" s="10">
        <v>130.9</v>
      </c>
      <c r="O110" s="10">
        <v>117.7</v>
      </c>
      <c r="P110" s="50">
        <v>266.55</v>
      </c>
      <c r="Q110" s="49">
        <v>199.4</v>
      </c>
      <c r="R110" s="10">
        <v>173.85</v>
      </c>
      <c r="S110" s="10">
        <v>278.45</v>
      </c>
      <c r="T110" s="10">
        <v>285.3</v>
      </c>
      <c r="U110" s="50">
        <v>145.32</v>
      </c>
      <c r="V110" s="17">
        <v>1640.4</v>
      </c>
      <c r="W110" s="17">
        <v>2347.3000000000002</v>
      </c>
      <c r="X110" s="17">
        <v>1619.6</v>
      </c>
      <c r="Y110" s="17">
        <v>1627.15</v>
      </c>
      <c r="Z110" s="17">
        <v>2267.35</v>
      </c>
    </row>
    <row r="111" spans="2:26" ht="14.4" outlineLevel="1" x14ac:dyDescent="0.3">
      <c r="B111" s="49"/>
      <c r="D111">
        <v>588.1</v>
      </c>
      <c r="E111">
        <v>354.6</v>
      </c>
      <c r="F111" s="150">
        <v>362.6</v>
      </c>
      <c r="G111" s="49">
        <v>188.15</v>
      </c>
      <c r="H111" s="10">
        <v>211.25</v>
      </c>
      <c r="I111" s="10">
        <v>329.9</v>
      </c>
      <c r="J111" s="10">
        <v>442.65</v>
      </c>
      <c r="K111" s="50">
        <v>501.7</v>
      </c>
      <c r="L111" s="49">
        <v>14.6</v>
      </c>
      <c r="M111" s="10">
        <v>38.799999999999997</v>
      </c>
      <c r="N111" s="10">
        <v>126.1</v>
      </c>
      <c r="O111" s="10">
        <v>114.4</v>
      </c>
      <c r="P111" s="50">
        <v>266.85000000000002</v>
      </c>
      <c r="Q111" s="49">
        <v>195.7</v>
      </c>
      <c r="R111" s="10">
        <v>174.2</v>
      </c>
      <c r="S111" s="10">
        <v>280.2</v>
      </c>
      <c r="T111" s="10">
        <v>285.60000000000002</v>
      </c>
      <c r="U111" s="50">
        <v>142.99</v>
      </c>
      <c r="V111" s="17">
        <v>1636.3</v>
      </c>
      <c r="W111" s="17">
        <v>2340.6</v>
      </c>
      <c r="X111" s="17">
        <v>1640.85</v>
      </c>
      <c r="Y111" s="17">
        <v>1602.3</v>
      </c>
      <c r="Z111" s="17">
        <v>2253.8000000000002</v>
      </c>
    </row>
    <row r="112" spans="2:26" ht="14.4" outlineLevel="1" x14ac:dyDescent="0.3">
      <c r="B112" s="49"/>
      <c r="D112">
        <v>552.6</v>
      </c>
      <c r="E112">
        <v>363.8</v>
      </c>
      <c r="F112" s="150">
        <v>360.45</v>
      </c>
      <c r="G112" s="49">
        <v>183.8</v>
      </c>
      <c r="H112" s="10">
        <v>212.65</v>
      </c>
      <c r="I112" s="10">
        <v>330.5</v>
      </c>
      <c r="J112" s="10">
        <v>447.2</v>
      </c>
      <c r="K112" s="50">
        <v>511.75</v>
      </c>
      <c r="L112" s="49">
        <v>14.25</v>
      </c>
      <c r="M112" s="10">
        <v>38.75</v>
      </c>
      <c r="N112" s="10">
        <v>130.35</v>
      </c>
      <c r="O112" s="10">
        <v>114.45</v>
      </c>
      <c r="P112" s="50">
        <v>262.75</v>
      </c>
      <c r="Q112" s="49">
        <v>197.5</v>
      </c>
      <c r="R112" s="10">
        <v>176.8</v>
      </c>
      <c r="S112" s="10">
        <v>276.55</v>
      </c>
      <c r="T112" s="10">
        <v>292.35000000000002</v>
      </c>
      <c r="U112" s="50">
        <v>140.41</v>
      </c>
      <c r="V112" s="17">
        <v>1663.25</v>
      </c>
      <c r="W112" s="17">
        <v>2377.4499999999998</v>
      </c>
      <c r="X112" s="17">
        <v>1653</v>
      </c>
      <c r="Y112" s="17">
        <v>1588.4</v>
      </c>
      <c r="Z112" s="17">
        <v>2237.85</v>
      </c>
    </row>
    <row r="113" spans="2:26" ht="14.4" outlineLevel="1" x14ac:dyDescent="0.3">
      <c r="B113" s="49"/>
      <c r="D113">
        <v>499.65</v>
      </c>
      <c r="E113">
        <v>353.45</v>
      </c>
      <c r="F113" s="150">
        <v>361.8</v>
      </c>
      <c r="G113" s="49">
        <v>184.9</v>
      </c>
      <c r="H113" s="10">
        <v>214.15</v>
      </c>
      <c r="I113" s="10">
        <v>330.9</v>
      </c>
      <c r="J113" s="10">
        <v>451.15</v>
      </c>
      <c r="K113" s="50">
        <v>513.6</v>
      </c>
      <c r="L113" s="49">
        <v>14.55</v>
      </c>
      <c r="M113" s="10">
        <v>38.700000000000003</v>
      </c>
      <c r="N113" s="10">
        <v>128</v>
      </c>
      <c r="O113" s="10">
        <v>110.2</v>
      </c>
      <c r="P113" s="50">
        <v>265.89999999999998</v>
      </c>
      <c r="Q113" s="49">
        <v>202.9</v>
      </c>
      <c r="R113" s="10">
        <v>176.65</v>
      </c>
      <c r="S113" s="10">
        <v>285.25</v>
      </c>
      <c r="T113" s="10">
        <v>275.75</v>
      </c>
      <c r="U113" s="50">
        <v>141.77000000000001</v>
      </c>
      <c r="V113" s="17">
        <v>1646.6</v>
      </c>
      <c r="W113" s="17">
        <v>2402.35</v>
      </c>
      <c r="X113" s="17">
        <v>1656.35</v>
      </c>
      <c r="Y113" s="17">
        <v>1564.1</v>
      </c>
      <c r="Z113" s="17">
        <v>2254.1</v>
      </c>
    </row>
    <row r="114" spans="2:26" ht="14.4" outlineLevel="1" x14ac:dyDescent="0.3">
      <c r="B114" s="49"/>
      <c r="D114">
        <v>524.6</v>
      </c>
      <c r="E114">
        <v>352.3</v>
      </c>
      <c r="F114" s="150">
        <v>357.2</v>
      </c>
      <c r="G114" s="49">
        <v>183.95</v>
      </c>
      <c r="H114" s="10">
        <v>216.1</v>
      </c>
      <c r="I114" s="10">
        <v>334.4</v>
      </c>
      <c r="J114" s="10">
        <v>453.5</v>
      </c>
      <c r="K114" s="50">
        <v>514.35</v>
      </c>
      <c r="L114" s="49">
        <v>15.2</v>
      </c>
      <c r="M114" s="10">
        <v>39.700000000000003</v>
      </c>
      <c r="N114" s="10">
        <v>128.4</v>
      </c>
      <c r="O114" s="10">
        <v>112.7</v>
      </c>
      <c r="P114" s="50">
        <v>302.3</v>
      </c>
      <c r="Q114" s="49">
        <v>199.55</v>
      </c>
      <c r="R114" s="10">
        <v>177.6</v>
      </c>
      <c r="S114" s="10">
        <v>286.14999999999998</v>
      </c>
      <c r="T114" s="10">
        <v>278.3</v>
      </c>
      <c r="U114" s="50">
        <v>139.97999999999999</v>
      </c>
      <c r="V114" s="17">
        <v>1642.6</v>
      </c>
      <c r="W114" s="17">
        <v>2396.35</v>
      </c>
      <c r="X114" s="17">
        <v>1643</v>
      </c>
      <c r="Y114" s="17">
        <v>1613.6</v>
      </c>
      <c r="Z114" s="17">
        <v>2251.5500000000002</v>
      </c>
    </row>
    <row r="115" spans="2:26" ht="14.4" outlineLevel="1" x14ac:dyDescent="0.3">
      <c r="B115" s="49"/>
      <c r="D115">
        <v>550.79999999999995</v>
      </c>
      <c r="E115">
        <v>352.65</v>
      </c>
      <c r="F115" s="150">
        <v>362.05</v>
      </c>
      <c r="G115" s="49">
        <v>183.35</v>
      </c>
      <c r="H115" s="10">
        <v>216</v>
      </c>
      <c r="I115" s="10">
        <v>335.35</v>
      </c>
      <c r="J115" s="10">
        <v>449.95</v>
      </c>
      <c r="K115" s="50">
        <v>519.5</v>
      </c>
      <c r="L115" s="49">
        <v>15.55</v>
      </c>
      <c r="M115" s="10">
        <v>40.200000000000003</v>
      </c>
      <c r="N115" s="10">
        <v>126.05</v>
      </c>
      <c r="O115" s="10">
        <v>113.6</v>
      </c>
      <c r="P115" s="50">
        <v>307.25</v>
      </c>
      <c r="Q115" s="49">
        <v>211.15</v>
      </c>
      <c r="R115" s="10">
        <v>177.2</v>
      </c>
      <c r="S115" s="10">
        <v>285.8</v>
      </c>
      <c r="T115" s="10">
        <v>279.85000000000002</v>
      </c>
      <c r="U115" s="50">
        <v>139.81</v>
      </c>
      <c r="V115" s="17">
        <v>1658.85</v>
      </c>
      <c r="W115" s="17">
        <v>2384.5</v>
      </c>
      <c r="X115" s="17">
        <v>1615.15</v>
      </c>
      <c r="Y115" s="17">
        <v>1615.1</v>
      </c>
      <c r="Z115" s="17">
        <v>2238.4</v>
      </c>
    </row>
    <row r="116" spans="2:26" ht="14.4" outlineLevel="1" x14ac:dyDescent="0.3">
      <c r="B116" s="49"/>
      <c r="D116">
        <v>578.29999999999995</v>
      </c>
      <c r="E116">
        <v>352.3</v>
      </c>
      <c r="F116" s="150">
        <v>360.4</v>
      </c>
      <c r="G116" s="49">
        <v>181.8</v>
      </c>
      <c r="H116" s="10">
        <v>230.75</v>
      </c>
      <c r="I116" s="10">
        <v>334.1</v>
      </c>
      <c r="J116" s="10">
        <v>448.35</v>
      </c>
      <c r="K116" s="50">
        <v>513.85</v>
      </c>
      <c r="L116" s="49">
        <v>15.25</v>
      </c>
      <c r="M116" s="10">
        <v>40.549999999999997</v>
      </c>
      <c r="N116" s="10">
        <v>125.45</v>
      </c>
      <c r="O116" s="10">
        <v>115.2</v>
      </c>
      <c r="P116" s="50">
        <v>292.2</v>
      </c>
      <c r="Q116" s="49">
        <v>216.6</v>
      </c>
      <c r="R116" s="10">
        <v>175.45</v>
      </c>
      <c r="S116" s="10">
        <v>286.45</v>
      </c>
      <c r="T116" s="10">
        <v>290.35000000000002</v>
      </c>
      <c r="U116" s="50">
        <v>138.46</v>
      </c>
      <c r="V116" s="17">
        <v>1780.6</v>
      </c>
      <c r="W116" s="17">
        <v>2357.85</v>
      </c>
      <c r="X116" s="17">
        <v>1602.85</v>
      </c>
      <c r="Y116" s="17">
        <v>1615.7</v>
      </c>
      <c r="Z116" s="17">
        <v>2208.5500000000002</v>
      </c>
    </row>
    <row r="117" spans="2:26" ht="14.4" outlineLevel="1" x14ac:dyDescent="0.3">
      <c r="B117" s="49"/>
      <c r="D117">
        <v>605.20000000000005</v>
      </c>
      <c r="E117">
        <v>351.6</v>
      </c>
      <c r="F117" s="150">
        <v>365.6</v>
      </c>
      <c r="G117" s="49">
        <v>180.65</v>
      </c>
      <c r="H117" s="10">
        <v>231.15</v>
      </c>
      <c r="I117" s="10">
        <v>331.3</v>
      </c>
      <c r="J117" s="10">
        <v>452.05</v>
      </c>
      <c r="K117" s="50">
        <v>511.1</v>
      </c>
      <c r="L117" s="49">
        <v>14.6</v>
      </c>
      <c r="M117" s="10">
        <v>39.799999999999997</v>
      </c>
      <c r="N117" s="10">
        <v>125.6</v>
      </c>
      <c r="O117" s="10">
        <v>114.6</v>
      </c>
      <c r="P117" s="50">
        <v>294.25</v>
      </c>
      <c r="Q117" s="49">
        <v>215.2</v>
      </c>
      <c r="R117" s="10">
        <v>181.55</v>
      </c>
      <c r="S117" s="10">
        <v>281.25</v>
      </c>
      <c r="T117" s="10">
        <v>285.45</v>
      </c>
      <c r="U117" s="50">
        <v>138.18</v>
      </c>
      <c r="V117" s="17">
        <v>1886.15</v>
      </c>
      <c r="W117" s="17">
        <v>2406.3000000000002</v>
      </c>
      <c r="X117" s="17">
        <v>1638.15</v>
      </c>
      <c r="Y117" s="17">
        <v>1610.15</v>
      </c>
      <c r="Z117" s="17">
        <v>2209.1999999999998</v>
      </c>
    </row>
    <row r="118" spans="2:26" ht="14.4" outlineLevel="1" x14ac:dyDescent="0.3">
      <c r="B118" s="49"/>
      <c r="D118">
        <v>617.65</v>
      </c>
      <c r="E118">
        <v>349.25</v>
      </c>
      <c r="F118" s="150">
        <v>357.9</v>
      </c>
      <c r="G118" s="49">
        <v>178.6</v>
      </c>
      <c r="H118" s="10">
        <v>233.75</v>
      </c>
      <c r="I118" s="10">
        <v>335.6</v>
      </c>
      <c r="J118" s="10">
        <v>452.95</v>
      </c>
      <c r="K118" s="50">
        <v>507.75</v>
      </c>
      <c r="L118" s="49">
        <v>14.65</v>
      </c>
      <c r="M118" s="10">
        <v>38.65</v>
      </c>
      <c r="N118" s="10">
        <v>122.5</v>
      </c>
      <c r="O118" s="10">
        <v>113</v>
      </c>
      <c r="P118" s="50">
        <v>287.39999999999998</v>
      </c>
      <c r="Q118" s="49">
        <v>217.05</v>
      </c>
      <c r="R118" s="10">
        <v>175.35</v>
      </c>
      <c r="S118" s="10">
        <v>275.8</v>
      </c>
      <c r="T118" s="10">
        <v>276.7</v>
      </c>
      <c r="U118" s="50">
        <v>134.02000000000001</v>
      </c>
      <c r="V118" s="17">
        <v>1869.45</v>
      </c>
      <c r="W118" s="17">
        <v>2412.1999999999998</v>
      </c>
      <c r="X118" s="17">
        <v>1643.1</v>
      </c>
      <c r="Y118" s="17">
        <v>1609.7</v>
      </c>
      <c r="Z118" s="17">
        <v>2169.9499999999998</v>
      </c>
    </row>
    <row r="119" spans="2:26" ht="14.4" outlineLevel="1" x14ac:dyDescent="0.3">
      <c r="B119" s="49"/>
      <c r="D119">
        <v>603.95000000000005</v>
      </c>
      <c r="E119">
        <v>346.25</v>
      </c>
      <c r="F119" s="150">
        <v>353.55</v>
      </c>
      <c r="G119" s="49">
        <v>179.1</v>
      </c>
      <c r="H119" s="10">
        <v>241.5</v>
      </c>
      <c r="I119" s="10">
        <v>336</v>
      </c>
      <c r="J119" s="10">
        <v>447.5</v>
      </c>
      <c r="K119" s="50">
        <v>507.35</v>
      </c>
      <c r="L119" s="49">
        <v>14.5</v>
      </c>
      <c r="M119" s="10">
        <v>38.950000000000003</v>
      </c>
      <c r="N119" s="10">
        <v>123.05</v>
      </c>
      <c r="O119" s="10">
        <v>113.95</v>
      </c>
      <c r="P119" s="50">
        <v>272.39999999999998</v>
      </c>
      <c r="Q119" s="49">
        <v>211.4</v>
      </c>
      <c r="R119" s="10">
        <v>173.15</v>
      </c>
      <c r="S119" s="10">
        <v>293.7</v>
      </c>
      <c r="T119" s="10">
        <v>296.8</v>
      </c>
      <c r="U119" s="50">
        <v>130.15</v>
      </c>
      <c r="V119" s="17">
        <v>1904</v>
      </c>
      <c r="W119" s="17">
        <v>2418</v>
      </c>
      <c r="X119" s="17">
        <v>1607.55</v>
      </c>
      <c r="Y119" s="17">
        <v>1600.35</v>
      </c>
      <c r="Z119" s="17">
        <v>2141.75</v>
      </c>
    </row>
    <row r="120" spans="2:26" ht="14.4" outlineLevel="1" x14ac:dyDescent="0.3">
      <c r="B120" s="49"/>
      <c r="D120">
        <v>600.29999999999995</v>
      </c>
      <c r="E120">
        <v>342.8</v>
      </c>
      <c r="F120" s="150">
        <v>344.7</v>
      </c>
      <c r="G120" s="49">
        <v>175.75</v>
      </c>
      <c r="H120" s="10">
        <v>243.5</v>
      </c>
      <c r="I120" s="10">
        <v>340.95</v>
      </c>
      <c r="J120" s="10">
        <v>443.1</v>
      </c>
      <c r="K120" s="50">
        <v>508.25</v>
      </c>
      <c r="L120" s="49">
        <v>13.9</v>
      </c>
      <c r="M120" s="10">
        <v>38.85</v>
      </c>
      <c r="N120" s="10">
        <v>125.25</v>
      </c>
      <c r="O120" s="10">
        <v>111.95</v>
      </c>
      <c r="P120" s="50">
        <v>274.8</v>
      </c>
      <c r="Q120" s="49">
        <v>204.45</v>
      </c>
      <c r="R120" s="10">
        <v>173.75</v>
      </c>
      <c r="S120" s="10">
        <v>298.39999999999998</v>
      </c>
      <c r="T120" s="10">
        <v>314.95</v>
      </c>
      <c r="U120" s="50">
        <v>128.44999999999999</v>
      </c>
      <c r="V120" s="17">
        <v>1776.2</v>
      </c>
      <c r="W120" s="17">
        <v>2369.85</v>
      </c>
      <c r="X120" s="17">
        <v>1613.55</v>
      </c>
      <c r="Y120" s="17">
        <v>1600.45</v>
      </c>
      <c r="Z120" s="17">
        <v>2069.75</v>
      </c>
    </row>
    <row r="121" spans="2:26" ht="14.4" outlineLevel="1" x14ac:dyDescent="0.3">
      <c r="B121" s="49"/>
      <c r="D121">
        <v>584.35</v>
      </c>
      <c r="E121">
        <v>340.2</v>
      </c>
      <c r="F121" s="150">
        <v>346.2</v>
      </c>
      <c r="G121" s="49">
        <v>174.2</v>
      </c>
      <c r="H121" s="10">
        <v>242.5</v>
      </c>
      <c r="I121" s="10">
        <v>345.05</v>
      </c>
      <c r="J121" s="10">
        <v>442.6</v>
      </c>
      <c r="K121" s="50">
        <v>514.4</v>
      </c>
      <c r="L121" s="49">
        <v>14.4</v>
      </c>
      <c r="M121" s="10">
        <v>39.15</v>
      </c>
      <c r="N121" s="10">
        <v>121.55</v>
      </c>
      <c r="O121" s="10">
        <v>111.9</v>
      </c>
      <c r="P121" s="50">
        <v>273.55</v>
      </c>
      <c r="Q121" s="49">
        <v>206.65</v>
      </c>
      <c r="R121" s="10">
        <v>173.95</v>
      </c>
      <c r="S121" s="10">
        <v>307.14999999999998</v>
      </c>
      <c r="T121" s="10">
        <v>338.4</v>
      </c>
      <c r="U121" s="50">
        <v>124.9</v>
      </c>
      <c r="V121" s="17">
        <v>1782.7</v>
      </c>
      <c r="W121" s="17">
        <v>2349.35</v>
      </c>
      <c r="X121" s="17">
        <v>1597.75</v>
      </c>
      <c r="Y121" s="17">
        <v>1570.7</v>
      </c>
      <c r="Z121" s="17">
        <v>2080.65</v>
      </c>
    </row>
    <row r="122" spans="2:26" ht="14.4" outlineLevel="1" x14ac:dyDescent="0.3">
      <c r="B122" s="49"/>
      <c r="D122">
        <v>573.95000000000005</v>
      </c>
      <c r="E122">
        <v>341.85</v>
      </c>
      <c r="F122" s="150">
        <v>351.35</v>
      </c>
      <c r="G122" s="49">
        <v>172.5</v>
      </c>
      <c r="H122" s="10">
        <v>238.45</v>
      </c>
      <c r="I122" s="10">
        <v>346.4</v>
      </c>
      <c r="J122" s="10">
        <v>442.45</v>
      </c>
      <c r="K122" s="50">
        <v>516.95000000000005</v>
      </c>
      <c r="L122" s="49">
        <v>13.85</v>
      </c>
      <c r="M122" s="10">
        <v>43.05</v>
      </c>
      <c r="N122" s="10">
        <v>115.25</v>
      </c>
      <c r="O122" s="10">
        <v>111.75</v>
      </c>
      <c r="P122" s="50">
        <v>265.2</v>
      </c>
      <c r="Q122" s="49">
        <v>210.9</v>
      </c>
      <c r="R122" s="10">
        <v>172.4</v>
      </c>
      <c r="S122" s="10">
        <v>310.3</v>
      </c>
      <c r="T122" s="10">
        <v>339.25</v>
      </c>
      <c r="U122" s="50">
        <v>126.5</v>
      </c>
      <c r="V122" s="17">
        <v>1714.15</v>
      </c>
      <c r="W122" s="17">
        <v>2352.1</v>
      </c>
      <c r="X122" s="17">
        <v>1601.35</v>
      </c>
      <c r="Y122" s="17">
        <v>1563.55</v>
      </c>
      <c r="Z122" s="17">
        <v>2080.3000000000002</v>
      </c>
    </row>
    <row r="123" spans="2:26" ht="14.4" outlineLevel="1" x14ac:dyDescent="0.3">
      <c r="B123" s="49"/>
      <c r="D123">
        <v>568.35</v>
      </c>
      <c r="E123">
        <v>341.55</v>
      </c>
      <c r="F123" s="150">
        <v>349.65</v>
      </c>
      <c r="G123" s="49">
        <v>166.55</v>
      </c>
      <c r="H123" s="10">
        <v>238.7</v>
      </c>
      <c r="I123" s="10">
        <v>332.6</v>
      </c>
      <c r="J123" s="10">
        <v>449.15</v>
      </c>
      <c r="K123" s="50">
        <v>515.25</v>
      </c>
      <c r="L123" s="49">
        <v>13.75</v>
      </c>
      <c r="M123" s="10">
        <v>43.05</v>
      </c>
      <c r="N123" s="10">
        <v>120.2</v>
      </c>
      <c r="O123" s="10">
        <v>112.2</v>
      </c>
      <c r="P123" s="50">
        <v>285.2</v>
      </c>
      <c r="Q123" s="49">
        <v>203.05</v>
      </c>
      <c r="R123" s="10">
        <v>172.7</v>
      </c>
      <c r="S123" s="10">
        <v>290.3</v>
      </c>
      <c r="T123" s="10">
        <v>355.5</v>
      </c>
      <c r="U123" s="50">
        <v>127.01</v>
      </c>
      <c r="V123" s="17">
        <v>1822.85</v>
      </c>
      <c r="W123" s="17">
        <v>2327.5500000000002</v>
      </c>
      <c r="X123" s="17">
        <v>1584.5</v>
      </c>
      <c r="Y123" s="17">
        <v>1572.6</v>
      </c>
      <c r="Z123" s="17">
        <v>2026.4</v>
      </c>
    </row>
    <row r="124" spans="2:26" ht="14.4" outlineLevel="1" x14ac:dyDescent="0.3">
      <c r="B124" s="49"/>
      <c r="D124">
        <v>585.54999999999995</v>
      </c>
      <c r="E124">
        <v>338.8</v>
      </c>
      <c r="F124" s="150">
        <v>345.3</v>
      </c>
      <c r="G124" s="49">
        <v>170.75</v>
      </c>
      <c r="H124" s="10">
        <v>237.75</v>
      </c>
      <c r="I124" s="10">
        <v>334.85</v>
      </c>
      <c r="J124" s="10">
        <v>440.75</v>
      </c>
      <c r="K124" s="50">
        <v>517.54999999999995</v>
      </c>
      <c r="L124" s="49">
        <v>14</v>
      </c>
      <c r="M124" s="10">
        <v>44.2</v>
      </c>
      <c r="N124" s="10">
        <v>122.75</v>
      </c>
      <c r="O124" s="10">
        <v>111.75</v>
      </c>
      <c r="P124" s="50">
        <v>297.14999999999998</v>
      </c>
      <c r="Q124" s="49">
        <v>217.35</v>
      </c>
      <c r="R124" s="10">
        <v>173.6</v>
      </c>
      <c r="S124" s="10">
        <v>290.05</v>
      </c>
      <c r="T124" s="10">
        <v>358.7</v>
      </c>
      <c r="U124" s="50">
        <v>125.23</v>
      </c>
      <c r="V124" s="17">
        <v>1864.95</v>
      </c>
      <c r="W124" s="17">
        <v>2359.35</v>
      </c>
      <c r="X124" s="17">
        <v>1580.05</v>
      </c>
      <c r="Y124" s="17">
        <v>1565</v>
      </c>
      <c r="Z124" s="17">
        <v>1988.6</v>
      </c>
    </row>
    <row r="125" spans="2:26" ht="14.4" outlineLevel="1" x14ac:dyDescent="0.3">
      <c r="B125" s="49"/>
      <c r="D125">
        <v>571.45000000000005</v>
      </c>
      <c r="E125">
        <v>337.4</v>
      </c>
      <c r="F125" s="150">
        <v>345.65</v>
      </c>
      <c r="G125" s="49">
        <v>173.3</v>
      </c>
      <c r="H125" s="10">
        <v>238.1</v>
      </c>
      <c r="I125" s="10">
        <v>324.95</v>
      </c>
      <c r="J125" s="10">
        <v>444.4</v>
      </c>
      <c r="K125" s="50">
        <v>522.75</v>
      </c>
      <c r="L125" s="49">
        <v>13.45</v>
      </c>
      <c r="M125" s="10">
        <v>44.3</v>
      </c>
      <c r="N125" s="10">
        <v>118.8</v>
      </c>
      <c r="O125" s="10">
        <v>113.3</v>
      </c>
      <c r="P125" s="50">
        <v>289.3</v>
      </c>
      <c r="Q125" s="49">
        <v>216.9</v>
      </c>
      <c r="R125" s="10">
        <v>174.25</v>
      </c>
      <c r="S125" s="10">
        <v>275.3</v>
      </c>
      <c r="T125" s="10">
        <v>348.2</v>
      </c>
      <c r="U125" s="50">
        <v>127.82</v>
      </c>
      <c r="V125" s="17">
        <v>1840.75</v>
      </c>
      <c r="W125" s="17">
        <v>2357.6</v>
      </c>
      <c r="X125" s="17">
        <v>1574.85</v>
      </c>
      <c r="Y125" s="17">
        <v>1567.45</v>
      </c>
      <c r="Z125" s="17">
        <v>1981.9</v>
      </c>
    </row>
    <row r="126" spans="2:26" ht="14.4" outlineLevel="1" x14ac:dyDescent="0.3">
      <c r="B126" s="49"/>
      <c r="D126">
        <v>580.20000000000005</v>
      </c>
      <c r="E126">
        <v>333.4</v>
      </c>
      <c r="F126" s="150">
        <v>344.05</v>
      </c>
      <c r="G126" s="49">
        <v>169.4</v>
      </c>
      <c r="H126" s="10">
        <v>236.15</v>
      </c>
      <c r="I126" s="10">
        <v>333.05</v>
      </c>
      <c r="J126" s="10">
        <v>439.75</v>
      </c>
      <c r="K126" s="50">
        <v>522.70000000000005</v>
      </c>
      <c r="L126" s="49">
        <v>13.6</v>
      </c>
      <c r="M126" s="10">
        <v>42.9</v>
      </c>
      <c r="N126" s="10">
        <v>118.8</v>
      </c>
      <c r="O126" s="10">
        <v>115.7</v>
      </c>
      <c r="P126" s="50">
        <v>276.25</v>
      </c>
      <c r="Q126" s="49">
        <v>223.95</v>
      </c>
      <c r="R126" s="10">
        <v>173.25</v>
      </c>
      <c r="S126" s="10">
        <v>282</v>
      </c>
      <c r="T126" s="10">
        <v>351.15</v>
      </c>
      <c r="U126" s="50">
        <v>127.28</v>
      </c>
      <c r="V126" s="17">
        <v>1841.6</v>
      </c>
      <c r="W126" s="17">
        <v>2366.6</v>
      </c>
      <c r="X126" s="17">
        <v>1605.25</v>
      </c>
      <c r="Y126" s="17">
        <v>1574.35</v>
      </c>
      <c r="Z126" s="17">
        <v>2013</v>
      </c>
    </row>
    <row r="127" spans="2:26" ht="14.4" outlineLevel="1" x14ac:dyDescent="0.3">
      <c r="B127" s="49"/>
      <c r="D127">
        <v>571.4</v>
      </c>
      <c r="E127">
        <v>352.8</v>
      </c>
      <c r="F127" s="150">
        <v>348.3</v>
      </c>
      <c r="G127" s="49">
        <v>171.7</v>
      </c>
      <c r="H127" s="10">
        <v>235.35</v>
      </c>
      <c r="I127" s="10">
        <v>332.2</v>
      </c>
      <c r="J127" s="10">
        <v>436.1</v>
      </c>
      <c r="K127" s="50">
        <v>518.15</v>
      </c>
      <c r="L127" s="49">
        <v>13.5</v>
      </c>
      <c r="M127" s="10">
        <v>43</v>
      </c>
      <c r="N127" s="10">
        <v>117.2</v>
      </c>
      <c r="O127" s="10">
        <v>115.15</v>
      </c>
      <c r="P127" s="50">
        <v>270.39999999999998</v>
      </c>
      <c r="Q127" s="49">
        <v>217.65</v>
      </c>
      <c r="R127" s="10">
        <v>170.15</v>
      </c>
      <c r="S127" s="10">
        <v>280.2</v>
      </c>
      <c r="T127" s="10">
        <v>343</v>
      </c>
      <c r="U127" s="50">
        <v>127.6</v>
      </c>
      <c r="V127" s="17">
        <v>1839.45</v>
      </c>
      <c r="W127" s="17">
        <v>2320.9499999999998</v>
      </c>
      <c r="X127" s="17">
        <v>1623.8</v>
      </c>
      <c r="Y127" s="17">
        <v>1561.2</v>
      </c>
      <c r="Z127" s="17">
        <v>2011.05</v>
      </c>
    </row>
    <row r="128" spans="2:26" ht="14.4" outlineLevel="1" x14ac:dyDescent="0.3">
      <c r="B128" s="49"/>
      <c r="D128">
        <v>573.29999999999995</v>
      </c>
      <c r="E128">
        <v>350</v>
      </c>
      <c r="F128" s="150">
        <v>349.1</v>
      </c>
      <c r="G128" s="49">
        <v>170.85</v>
      </c>
      <c r="H128" s="10">
        <v>236.6</v>
      </c>
      <c r="I128" s="10">
        <v>324.39999999999998</v>
      </c>
      <c r="J128" s="10">
        <v>436.05</v>
      </c>
      <c r="K128" s="50">
        <v>516.20000000000005</v>
      </c>
      <c r="L128" s="49">
        <v>13.6</v>
      </c>
      <c r="M128" s="10">
        <v>42.85</v>
      </c>
      <c r="N128" s="10">
        <v>119.05</v>
      </c>
      <c r="O128" s="10">
        <v>115.8</v>
      </c>
      <c r="P128" s="50">
        <v>274.60000000000002</v>
      </c>
      <c r="Q128" s="49">
        <v>121.35</v>
      </c>
      <c r="R128" s="10">
        <v>170.3</v>
      </c>
      <c r="S128" s="10">
        <v>268.45</v>
      </c>
      <c r="T128" s="10">
        <v>351.1</v>
      </c>
      <c r="U128" s="50">
        <v>126.27</v>
      </c>
      <c r="V128" s="17">
        <v>1839.5</v>
      </c>
      <c r="W128" s="17">
        <v>2315.75</v>
      </c>
      <c r="X128" s="17">
        <v>1657</v>
      </c>
      <c r="Y128" s="17">
        <v>1567.35</v>
      </c>
      <c r="Z128" s="17">
        <v>1949.05</v>
      </c>
    </row>
    <row r="129" spans="2:26" ht="14.4" outlineLevel="1" x14ac:dyDescent="0.3">
      <c r="B129" s="49"/>
      <c r="D129">
        <v>568.29999999999995</v>
      </c>
      <c r="E129">
        <v>349.05</v>
      </c>
      <c r="F129" s="150">
        <v>340.15</v>
      </c>
      <c r="G129" s="49">
        <v>169.25</v>
      </c>
      <c r="H129" s="10">
        <v>234.7</v>
      </c>
      <c r="I129" s="10">
        <v>332.85</v>
      </c>
      <c r="J129" s="10">
        <v>442.15</v>
      </c>
      <c r="K129" s="50">
        <v>512.75</v>
      </c>
      <c r="L129" s="49">
        <v>13.95</v>
      </c>
      <c r="M129" s="10">
        <v>42.85</v>
      </c>
      <c r="N129" s="10">
        <v>118.7</v>
      </c>
      <c r="O129" s="10">
        <v>114.5</v>
      </c>
      <c r="P129" s="50">
        <v>267.05</v>
      </c>
      <c r="Q129" s="49">
        <v>120.8</v>
      </c>
      <c r="R129" s="10">
        <v>170.85</v>
      </c>
      <c r="S129" s="10">
        <v>271.64999999999998</v>
      </c>
      <c r="T129" s="10">
        <v>342.7</v>
      </c>
      <c r="U129" s="50">
        <v>128</v>
      </c>
      <c r="V129" s="17">
        <v>1829.55</v>
      </c>
      <c r="W129" s="17">
        <v>2342.6</v>
      </c>
      <c r="X129" s="17">
        <v>1687.95</v>
      </c>
      <c r="Y129" s="17">
        <v>1559.7</v>
      </c>
      <c r="Z129" s="17">
        <v>1953.25</v>
      </c>
    </row>
    <row r="130" spans="2:26" ht="14.4" outlineLevel="1" x14ac:dyDescent="0.3">
      <c r="B130" s="49"/>
      <c r="D130">
        <v>572.25</v>
      </c>
      <c r="E130">
        <v>337.05</v>
      </c>
      <c r="F130" s="150">
        <v>336.45</v>
      </c>
      <c r="G130" s="49">
        <v>169.9</v>
      </c>
      <c r="H130" s="10">
        <v>231.25</v>
      </c>
      <c r="I130" s="10">
        <v>336.65</v>
      </c>
      <c r="J130" s="10">
        <v>440.45</v>
      </c>
      <c r="K130" s="50">
        <v>503.55</v>
      </c>
      <c r="L130" s="49">
        <v>13.5</v>
      </c>
      <c r="M130" s="10">
        <v>42.95</v>
      </c>
      <c r="N130" s="10">
        <v>118.75</v>
      </c>
      <c r="O130" s="10">
        <v>110.75</v>
      </c>
      <c r="P130" s="50">
        <v>270.55</v>
      </c>
      <c r="Q130" s="49">
        <v>120.6</v>
      </c>
      <c r="R130" s="10">
        <v>168.9</v>
      </c>
      <c r="S130" s="10">
        <v>277.05</v>
      </c>
      <c r="T130" s="10">
        <v>345.4</v>
      </c>
      <c r="U130" s="50">
        <v>126.82</v>
      </c>
      <c r="V130" s="17">
        <v>1828.15</v>
      </c>
      <c r="W130" s="17">
        <v>2320</v>
      </c>
      <c r="X130" s="17">
        <v>1749.6</v>
      </c>
      <c r="Y130" s="17">
        <v>1548.55</v>
      </c>
      <c r="Z130" s="17">
        <v>1948.85</v>
      </c>
    </row>
    <row r="131" spans="2:26" ht="14.4" outlineLevel="1" x14ac:dyDescent="0.3">
      <c r="B131" s="49"/>
      <c r="D131">
        <v>566</v>
      </c>
      <c r="E131">
        <v>345.9</v>
      </c>
      <c r="F131" s="150">
        <v>331.15</v>
      </c>
      <c r="G131" s="49">
        <v>169.5</v>
      </c>
      <c r="H131" s="10">
        <v>232.95</v>
      </c>
      <c r="I131" s="10">
        <v>334.1</v>
      </c>
      <c r="J131" s="10">
        <v>444.4</v>
      </c>
      <c r="K131" s="50">
        <v>510.2</v>
      </c>
      <c r="L131" s="49">
        <v>13.4</v>
      </c>
      <c r="M131" s="10">
        <v>43.1</v>
      </c>
      <c r="N131" s="10">
        <v>116.2</v>
      </c>
      <c r="O131" s="10">
        <v>112.1</v>
      </c>
      <c r="P131" s="50">
        <v>253.4</v>
      </c>
      <c r="Q131" s="49">
        <v>114.35</v>
      </c>
      <c r="R131" s="10">
        <v>169</v>
      </c>
      <c r="S131" s="10">
        <v>279.25</v>
      </c>
      <c r="T131" s="10">
        <v>366.7</v>
      </c>
      <c r="U131" s="50">
        <v>121.29</v>
      </c>
      <c r="V131" s="17">
        <v>1821.75</v>
      </c>
      <c r="W131" s="17">
        <v>2309.15</v>
      </c>
      <c r="X131" s="17">
        <v>1741.25</v>
      </c>
      <c r="Y131" s="17">
        <v>1548.95</v>
      </c>
      <c r="Z131" s="17">
        <v>1912.3</v>
      </c>
    </row>
    <row r="132" spans="2:26" ht="14.4" outlineLevel="1" x14ac:dyDescent="0.3">
      <c r="B132" s="49"/>
      <c r="D132">
        <v>558.35</v>
      </c>
      <c r="E132">
        <v>348.55</v>
      </c>
      <c r="F132" s="150">
        <v>339.1</v>
      </c>
      <c r="G132" s="49">
        <v>167.15</v>
      </c>
      <c r="H132" s="10">
        <v>231.7</v>
      </c>
      <c r="I132" s="10">
        <v>327.85</v>
      </c>
      <c r="J132" s="10">
        <v>448.25</v>
      </c>
      <c r="K132" s="50">
        <v>507.95</v>
      </c>
      <c r="L132" s="49">
        <v>13.55</v>
      </c>
      <c r="M132" s="10">
        <v>43</v>
      </c>
      <c r="N132" s="10">
        <v>116.9</v>
      </c>
      <c r="O132" s="10">
        <v>113.2</v>
      </c>
      <c r="P132" s="50">
        <v>269.64999999999998</v>
      </c>
      <c r="Q132" s="49">
        <v>115</v>
      </c>
      <c r="R132" s="10">
        <v>169.45</v>
      </c>
      <c r="S132" s="10">
        <v>270.55</v>
      </c>
      <c r="T132" s="10">
        <v>369.95</v>
      </c>
      <c r="U132" s="50">
        <v>130.56</v>
      </c>
      <c r="V132" s="17">
        <v>1787.25</v>
      </c>
      <c r="W132" s="17">
        <v>2366.75</v>
      </c>
      <c r="X132" s="17">
        <v>1709.75</v>
      </c>
      <c r="Y132" s="17">
        <v>1557.8</v>
      </c>
      <c r="Z132" s="17">
        <v>1933.75</v>
      </c>
    </row>
    <row r="133" spans="2:26" ht="14.4" outlineLevel="1" x14ac:dyDescent="0.3">
      <c r="B133" s="49"/>
      <c r="D133">
        <v>554.45000000000005</v>
      </c>
      <c r="E133">
        <v>348.7</v>
      </c>
      <c r="F133" s="150">
        <v>336.4</v>
      </c>
      <c r="G133" s="49">
        <v>167.85</v>
      </c>
      <c r="H133" s="10">
        <v>238.05</v>
      </c>
      <c r="I133" s="10">
        <v>326.3</v>
      </c>
      <c r="J133" s="10">
        <v>450.7</v>
      </c>
      <c r="K133" s="50">
        <v>491.7</v>
      </c>
      <c r="L133" s="49">
        <v>14</v>
      </c>
      <c r="M133" s="10">
        <v>42.95</v>
      </c>
      <c r="N133" s="10">
        <v>117.95</v>
      </c>
      <c r="O133" s="10">
        <v>112.65</v>
      </c>
      <c r="P133" s="50">
        <v>268.7</v>
      </c>
      <c r="Q133" s="49">
        <v>114.45</v>
      </c>
      <c r="R133" s="10">
        <v>171.85</v>
      </c>
      <c r="S133" s="10">
        <v>263.05</v>
      </c>
      <c r="T133" s="10">
        <v>365.95</v>
      </c>
      <c r="U133" s="50">
        <v>142.71</v>
      </c>
      <c r="V133" s="17">
        <v>1801.75</v>
      </c>
      <c r="W133" s="17">
        <v>2349.1999999999998</v>
      </c>
      <c r="X133" s="17">
        <v>1704.35</v>
      </c>
      <c r="Y133" s="17">
        <v>1562.65</v>
      </c>
      <c r="Z133" s="17">
        <v>1952.9</v>
      </c>
    </row>
    <row r="134" spans="2:26" ht="14.4" outlineLevel="1" x14ac:dyDescent="0.3">
      <c r="B134" s="49"/>
      <c r="D134">
        <v>545.9</v>
      </c>
      <c r="E134">
        <v>344.4</v>
      </c>
      <c r="F134" s="150">
        <v>336.65</v>
      </c>
      <c r="G134" s="49">
        <v>172.2</v>
      </c>
      <c r="H134" s="10">
        <v>241.3</v>
      </c>
      <c r="I134" s="10">
        <v>330.1</v>
      </c>
      <c r="J134" s="10">
        <v>448.35</v>
      </c>
      <c r="K134" s="50">
        <v>492.05</v>
      </c>
      <c r="L134" s="49">
        <v>13.75</v>
      </c>
      <c r="M134" s="10">
        <v>43.05</v>
      </c>
      <c r="N134" s="10">
        <v>118.25</v>
      </c>
      <c r="O134" s="10">
        <v>112.45</v>
      </c>
      <c r="P134" s="50">
        <v>264.85000000000002</v>
      </c>
      <c r="Q134" s="49">
        <v>115</v>
      </c>
      <c r="R134" s="10">
        <v>173.7</v>
      </c>
      <c r="S134" s="10">
        <v>267</v>
      </c>
      <c r="T134" s="10">
        <v>366.4</v>
      </c>
      <c r="U134" s="50">
        <v>140.07</v>
      </c>
      <c r="V134" s="17">
        <v>1785.85</v>
      </c>
      <c r="W134" s="17">
        <v>2320.9499999999998</v>
      </c>
      <c r="X134" s="17">
        <v>1740.05</v>
      </c>
      <c r="Y134" s="17">
        <v>1562.95</v>
      </c>
      <c r="Z134" s="17">
        <v>1964.05</v>
      </c>
    </row>
    <row r="135" spans="2:26" ht="14.4" outlineLevel="1" x14ac:dyDescent="0.3">
      <c r="B135" s="49"/>
      <c r="D135">
        <v>572.65</v>
      </c>
      <c r="E135">
        <v>341.75</v>
      </c>
      <c r="F135" s="150">
        <v>337.45</v>
      </c>
      <c r="G135" s="49">
        <v>170.15</v>
      </c>
      <c r="H135" s="10">
        <v>249.2</v>
      </c>
      <c r="I135" s="10">
        <v>328.65</v>
      </c>
      <c r="J135" s="10">
        <v>448.95</v>
      </c>
      <c r="K135" s="50">
        <v>488.2</v>
      </c>
      <c r="L135" s="49">
        <v>13.5</v>
      </c>
      <c r="M135" s="10">
        <v>43</v>
      </c>
      <c r="N135" s="10">
        <v>119.2</v>
      </c>
      <c r="O135" s="10">
        <v>112.4</v>
      </c>
      <c r="P135" s="50">
        <v>271.2</v>
      </c>
      <c r="Q135" s="49">
        <v>117.95</v>
      </c>
      <c r="R135" s="10">
        <v>179.55</v>
      </c>
      <c r="S135" s="10">
        <v>264.14999999999998</v>
      </c>
      <c r="T135" s="10">
        <v>380.1</v>
      </c>
      <c r="U135" s="50">
        <v>140.36000000000001</v>
      </c>
      <c r="V135" s="17">
        <v>1771.6</v>
      </c>
      <c r="W135" s="17">
        <v>2311.4</v>
      </c>
      <c r="X135" s="17">
        <v>1734.75</v>
      </c>
      <c r="Y135" s="17">
        <v>1561.15</v>
      </c>
      <c r="Z135" s="17">
        <v>1956.25</v>
      </c>
    </row>
    <row r="136" spans="2:26" ht="14.4" outlineLevel="1" x14ac:dyDescent="0.3">
      <c r="B136" s="49"/>
      <c r="D136">
        <v>544.04999999999995</v>
      </c>
      <c r="E136">
        <v>342.15</v>
      </c>
      <c r="F136" s="150">
        <v>336.6</v>
      </c>
      <c r="G136" s="49">
        <v>167.8</v>
      </c>
      <c r="H136" s="10">
        <v>256.55</v>
      </c>
      <c r="I136" s="10">
        <v>332.1</v>
      </c>
      <c r="J136" s="10">
        <v>453.45</v>
      </c>
      <c r="K136" s="50">
        <v>496.95</v>
      </c>
      <c r="L136" s="49">
        <v>13.45</v>
      </c>
      <c r="M136" s="10">
        <v>43</v>
      </c>
      <c r="N136" s="10">
        <v>118.7</v>
      </c>
      <c r="O136" s="10">
        <v>113.7</v>
      </c>
      <c r="P136" s="50">
        <v>265</v>
      </c>
      <c r="Q136" s="49">
        <v>119.4</v>
      </c>
      <c r="R136" s="10">
        <v>177.45</v>
      </c>
      <c r="S136" s="10">
        <v>265.14999999999998</v>
      </c>
      <c r="T136" s="10">
        <v>369.45</v>
      </c>
      <c r="U136" s="50">
        <v>139.52000000000001</v>
      </c>
      <c r="V136" s="17">
        <v>1825.7</v>
      </c>
      <c r="W136" s="17">
        <v>2314.15</v>
      </c>
      <c r="X136" s="17">
        <v>1734.25</v>
      </c>
      <c r="Y136" s="17">
        <v>1566.2</v>
      </c>
      <c r="Z136" s="17">
        <v>1933.65</v>
      </c>
    </row>
    <row r="137" spans="2:26" ht="14.4" outlineLevel="1" x14ac:dyDescent="0.3">
      <c r="B137" s="49"/>
      <c r="D137">
        <v>516.85</v>
      </c>
      <c r="E137">
        <v>339.2</v>
      </c>
      <c r="F137" s="150">
        <v>335.95</v>
      </c>
      <c r="G137" s="49">
        <v>165.05</v>
      </c>
      <c r="H137" s="10">
        <v>262.55</v>
      </c>
      <c r="I137" s="10">
        <v>332.25</v>
      </c>
      <c r="J137" s="10">
        <v>451.65</v>
      </c>
      <c r="K137" s="50">
        <v>498.55</v>
      </c>
      <c r="L137" s="49">
        <v>13.5</v>
      </c>
      <c r="M137" s="10">
        <v>43.3</v>
      </c>
      <c r="N137" s="10">
        <v>132.19999999999999</v>
      </c>
      <c r="O137" s="10">
        <v>119.9</v>
      </c>
      <c r="P137" s="50">
        <v>271.45</v>
      </c>
      <c r="Q137" s="49">
        <v>114.9</v>
      </c>
      <c r="R137" s="10">
        <v>178.85</v>
      </c>
      <c r="S137" s="10">
        <v>256.35000000000002</v>
      </c>
      <c r="T137" s="10">
        <v>362.65</v>
      </c>
      <c r="U137" s="50">
        <v>137.11000000000001</v>
      </c>
      <c r="V137" s="17">
        <v>1784.1</v>
      </c>
      <c r="W137" s="17">
        <v>2304.3000000000002</v>
      </c>
      <c r="X137" s="17">
        <v>1706.15</v>
      </c>
      <c r="Y137" s="17">
        <v>1569.5</v>
      </c>
      <c r="Z137" s="17">
        <v>2005.2</v>
      </c>
    </row>
    <row r="138" spans="2:26" ht="14.4" outlineLevel="1" x14ac:dyDescent="0.3">
      <c r="B138" s="49"/>
      <c r="D138">
        <v>491</v>
      </c>
      <c r="E138">
        <v>338.15</v>
      </c>
      <c r="F138" s="150">
        <v>331.9</v>
      </c>
      <c r="G138" s="49">
        <v>165.7</v>
      </c>
      <c r="H138" s="10">
        <v>245.95</v>
      </c>
      <c r="I138" s="10">
        <v>340.3</v>
      </c>
      <c r="J138" s="10">
        <v>450.4</v>
      </c>
      <c r="K138" s="50">
        <v>493.2</v>
      </c>
      <c r="L138" s="49">
        <v>13.45</v>
      </c>
      <c r="M138" s="10">
        <v>43.25</v>
      </c>
      <c r="N138" s="10">
        <v>136.4</v>
      </c>
      <c r="O138" s="10">
        <v>118.6</v>
      </c>
      <c r="P138" s="50">
        <v>271.35000000000002</v>
      </c>
      <c r="Q138" s="49">
        <v>118.25</v>
      </c>
      <c r="R138" s="10">
        <v>174.3</v>
      </c>
      <c r="S138" s="10">
        <v>264.55</v>
      </c>
      <c r="T138" s="10">
        <v>359.6</v>
      </c>
      <c r="U138" s="50">
        <v>142.13999999999999</v>
      </c>
      <c r="V138" s="17">
        <v>1817.5</v>
      </c>
      <c r="W138" s="17">
        <v>2269.35</v>
      </c>
      <c r="X138" s="17">
        <v>1728.35</v>
      </c>
      <c r="Y138" s="17">
        <v>1555.25</v>
      </c>
      <c r="Z138" s="17">
        <v>2003.75</v>
      </c>
    </row>
    <row r="139" spans="2:26" ht="14.4" outlineLevel="1" x14ac:dyDescent="0.3">
      <c r="B139" s="49"/>
      <c r="D139">
        <v>466.45</v>
      </c>
      <c r="E139">
        <v>335.85</v>
      </c>
      <c r="F139" s="150">
        <v>327.60000000000002</v>
      </c>
      <c r="G139" s="49">
        <v>168.25</v>
      </c>
      <c r="H139" s="10">
        <v>246.6</v>
      </c>
      <c r="I139" s="10">
        <v>346.35</v>
      </c>
      <c r="J139" s="10">
        <v>438.3</v>
      </c>
      <c r="K139" s="50">
        <v>488.9</v>
      </c>
      <c r="L139" s="49">
        <v>13.5</v>
      </c>
      <c r="M139" s="10">
        <v>43.05</v>
      </c>
      <c r="N139" s="10">
        <v>128.19999999999999</v>
      </c>
      <c r="O139" s="10">
        <v>115.5</v>
      </c>
      <c r="P139" s="50">
        <v>265.85000000000002</v>
      </c>
      <c r="Q139" s="49">
        <v>122.5</v>
      </c>
      <c r="R139" s="10">
        <v>169.3</v>
      </c>
      <c r="S139" s="10">
        <v>259.95</v>
      </c>
      <c r="T139" s="10">
        <v>350.55</v>
      </c>
      <c r="U139" s="50">
        <v>137.97</v>
      </c>
      <c r="V139" s="17">
        <v>1800.7</v>
      </c>
      <c r="W139" s="17">
        <v>2226.9499999999998</v>
      </c>
      <c r="X139" s="17">
        <v>1741.25</v>
      </c>
      <c r="Y139" s="17">
        <v>1567.9</v>
      </c>
      <c r="Z139" s="17">
        <v>1987.1</v>
      </c>
    </row>
    <row r="140" spans="2:26" ht="14.4" outlineLevel="1" x14ac:dyDescent="0.3">
      <c r="B140" s="49"/>
      <c r="D140">
        <v>443.15</v>
      </c>
      <c r="E140">
        <v>325.2</v>
      </c>
      <c r="F140" s="150">
        <v>329</v>
      </c>
      <c r="G140" s="49">
        <v>167.45</v>
      </c>
      <c r="H140" s="10">
        <v>244.7</v>
      </c>
      <c r="I140" s="10">
        <v>349.7</v>
      </c>
      <c r="J140" s="10">
        <v>435.9</v>
      </c>
      <c r="K140" s="50">
        <v>486.7</v>
      </c>
      <c r="L140" s="49">
        <v>13.65</v>
      </c>
      <c r="M140" s="10">
        <v>43.25</v>
      </c>
      <c r="N140" s="10">
        <v>128.65</v>
      </c>
      <c r="O140" s="10">
        <v>108.5</v>
      </c>
      <c r="P140" s="50">
        <v>264.2</v>
      </c>
      <c r="Q140" s="49">
        <v>126</v>
      </c>
      <c r="R140" s="10">
        <v>168.95</v>
      </c>
      <c r="S140" s="10">
        <v>256.8</v>
      </c>
      <c r="T140" s="10">
        <v>317</v>
      </c>
      <c r="U140" s="50">
        <v>136.69999999999999</v>
      </c>
      <c r="V140" s="17">
        <v>1780.95</v>
      </c>
      <c r="W140" s="17">
        <v>2158</v>
      </c>
      <c r="X140" s="17">
        <v>1736.65</v>
      </c>
      <c r="Y140" s="17">
        <v>1505.55</v>
      </c>
      <c r="Z140" s="17">
        <v>1961.5</v>
      </c>
    </row>
    <row r="141" spans="2:26" ht="14.4" outlineLevel="1" x14ac:dyDescent="0.3">
      <c r="B141" s="49"/>
      <c r="D141">
        <v>421</v>
      </c>
      <c r="E141">
        <v>320.35000000000002</v>
      </c>
      <c r="F141" s="150">
        <v>324.2</v>
      </c>
      <c r="G141" s="49">
        <v>167.65</v>
      </c>
      <c r="H141" s="10">
        <v>236.6</v>
      </c>
      <c r="I141" s="10">
        <v>345.6</v>
      </c>
      <c r="J141" s="10">
        <v>432.7</v>
      </c>
      <c r="K141" s="50">
        <v>483.65</v>
      </c>
      <c r="L141" s="49">
        <v>13.75</v>
      </c>
      <c r="M141" s="10">
        <v>47.55</v>
      </c>
      <c r="N141" s="10">
        <v>127</v>
      </c>
      <c r="O141" s="10">
        <v>110</v>
      </c>
      <c r="P141" s="50">
        <v>260.64999999999998</v>
      </c>
      <c r="Q141" s="49">
        <v>122.15</v>
      </c>
      <c r="R141" s="10">
        <v>169.8</v>
      </c>
      <c r="S141" s="10">
        <v>257</v>
      </c>
      <c r="T141" s="10">
        <v>315.8</v>
      </c>
      <c r="U141" s="50">
        <v>131.4</v>
      </c>
      <c r="V141" s="17">
        <v>1790.9</v>
      </c>
      <c r="W141" s="17">
        <v>2136.4</v>
      </c>
      <c r="X141" s="17">
        <v>1713.35</v>
      </c>
      <c r="Y141" s="17">
        <v>1504.6</v>
      </c>
      <c r="Z141" s="17">
        <v>1915.35</v>
      </c>
    </row>
    <row r="142" spans="2:26" ht="14.4" outlineLevel="1" x14ac:dyDescent="0.3">
      <c r="B142" s="49"/>
      <c r="D142">
        <v>399.95</v>
      </c>
      <c r="E142">
        <v>317.5</v>
      </c>
      <c r="F142" s="150">
        <v>314.75</v>
      </c>
      <c r="G142" s="49">
        <v>168.55</v>
      </c>
      <c r="H142" s="10">
        <v>233.4</v>
      </c>
      <c r="I142" s="10">
        <v>347.7</v>
      </c>
      <c r="J142" s="10">
        <v>434.35</v>
      </c>
      <c r="K142" s="50">
        <v>481.8</v>
      </c>
      <c r="L142" s="49">
        <v>13.85</v>
      </c>
      <c r="M142" s="10">
        <v>49.05</v>
      </c>
      <c r="N142" s="10">
        <v>130.1</v>
      </c>
      <c r="O142" s="10">
        <v>107.75</v>
      </c>
      <c r="P142" s="50">
        <v>254.65</v>
      </c>
      <c r="Q142" s="49">
        <v>121.15</v>
      </c>
      <c r="R142" s="10">
        <v>168.1</v>
      </c>
      <c r="S142" s="10">
        <v>257.8</v>
      </c>
      <c r="T142" s="10">
        <v>331.4</v>
      </c>
      <c r="U142" s="50">
        <v>125.45</v>
      </c>
      <c r="V142" s="17">
        <v>1796.55</v>
      </c>
      <c r="W142" s="17">
        <v>2160.25</v>
      </c>
      <c r="X142" s="17">
        <v>1734.3</v>
      </c>
      <c r="Y142" s="17">
        <v>1518</v>
      </c>
      <c r="Z142" s="17">
        <v>1816.7</v>
      </c>
    </row>
    <row r="143" spans="2:26" ht="14.4" outlineLevel="1" x14ac:dyDescent="0.3">
      <c r="B143" s="49"/>
      <c r="D143">
        <v>379.95</v>
      </c>
      <c r="E143">
        <v>331.4</v>
      </c>
      <c r="F143" s="150">
        <v>318.25</v>
      </c>
      <c r="G143" s="49">
        <v>170.75</v>
      </c>
      <c r="H143" s="10">
        <v>236.7</v>
      </c>
      <c r="I143" s="10">
        <v>346.3</v>
      </c>
      <c r="J143" s="10">
        <v>433.75</v>
      </c>
      <c r="K143" s="50">
        <v>480.35</v>
      </c>
      <c r="L143" s="49">
        <v>13.45</v>
      </c>
      <c r="M143" s="10">
        <v>48.05</v>
      </c>
      <c r="N143" s="10">
        <v>131.85</v>
      </c>
      <c r="O143" s="10">
        <v>109.6</v>
      </c>
      <c r="P143" s="50">
        <v>269.05</v>
      </c>
      <c r="Q143" s="49">
        <v>121.85</v>
      </c>
      <c r="R143" s="10">
        <v>168.3</v>
      </c>
      <c r="S143" s="10">
        <v>250.95</v>
      </c>
      <c r="T143" s="10">
        <v>333</v>
      </c>
      <c r="U143" s="50">
        <v>128.57</v>
      </c>
      <c r="V143" s="17">
        <v>1851.4</v>
      </c>
      <c r="W143" s="17">
        <v>2202.25</v>
      </c>
      <c r="X143" s="17">
        <v>1728.65</v>
      </c>
      <c r="Y143" s="17">
        <v>1551.4</v>
      </c>
      <c r="Z143" s="17">
        <v>1851.4</v>
      </c>
    </row>
    <row r="144" spans="2:26" ht="14.4" outlineLevel="1" x14ac:dyDescent="0.3">
      <c r="B144" s="49"/>
      <c r="D144">
        <v>398.9</v>
      </c>
      <c r="E144">
        <v>328.7</v>
      </c>
      <c r="F144" s="150">
        <v>340.3</v>
      </c>
      <c r="G144" s="49">
        <v>168.55</v>
      </c>
      <c r="H144" s="10">
        <v>238.45</v>
      </c>
      <c r="I144" s="10">
        <v>345.8</v>
      </c>
      <c r="J144" s="10">
        <v>430.45</v>
      </c>
      <c r="K144" s="50">
        <v>471.7</v>
      </c>
      <c r="L144" s="49">
        <v>13.5</v>
      </c>
      <c r="M144" s="10">
        <v>52.85</v>
      </c>
      <c r="N144" s="10">
        <v>135.9</v>
      </c>
      <c r="O144" s="10">
        <v>108.8</v>
      </c>
      <c r="P144" s="50">
        <v>258.45</v>
      </c>
      <c r="Q144" s="49">
        <v>116.05</v>
      </c>
      <c r="R144" s="10">
        <v>174.15</v>
      </c>
      <c r="S144" s="10">
        <v>247.65</v>
      </c>
      <c r="T144" s="10">
        <v>330.3</v>
      </c>
      <c r="U144" s="50">
        <v>126.8</v>
      </c>
      <c r="V144" s="17">
        <v>1895.6</v>
      </c>
      <c r="W144" s="17">
        <v>2164.8000000000002</v>
      </c>
      <c r="X144" s="17">
        <v>1727.6</v>
      </c>
      <c r="Y144" s="17">
        <v>1541</v>
      </c>
      <c r="Z144" s="17">
        <v>1837.25</v>
      </c>
    </row>
    <row r="145" spans="2:26" ht="14.4" outlineLevel="1" x14ac:dyDescent="0.3">
      <c r="B145" s="49"/>
      <c r="D145">
        <v>418.8</v>
      </c>
      <c r="E145">
        <v>326.60000000000002</v>
      </c>
      <c r="F145" s="150">
        <v>324.25</v>
      </c>
      <c r="G145" s="49">
        <v>167.2</v>
      </c>
      <c r="H145" s="10">
        <v>225.1</v>
      </c>
      <c r="I145" s="10">
        <v>345.8</v>
      </c>
      <c r="J145" s="10">
        <v>428.4</v>
      </c>
      <c r="K145" s="50">
        <v>482.3</v>
      </c>
      <c r="L145" s="49">
        <v>13.35</v>
      </c>
      <c r="M145" s="10">
        <v>58.05</v>
      </c>
      <c r="N145" s="10">
        <v>137</v>
      </c>
      <c r="O145" s="10">
        <v>108.75</v>
      </c>
      <c r="P145" s="50">
        <v>257.45</v>
      </c>
      <c r="Q145" s="49">
        <v>113.45</v>
      </c>
      <c r="R145" s="10">
        <v>166.7</v>
      </c>
      <c r="S145" s="10">
        <v>243.25</v>
      </c>
      <c r="T145" s="10">
        <v>325.10000000000002</v>
      </c>
      <c r="U145" s="50">
        <v>123.54</v>
      </c>
      <c r="V145" s="17">
        <v>1849.4</v>
      </c>
      <c r="W145" s="17">
        <v>2113.65</v>
      </c>
      <c r="X145" s="17">
        <v>1770.6</v>
      </c>
      <c r="Y145" s="17">
        <v>1531.25</v>
      </c>
      <c r="Z145" s="17">
        <v>1799.15</v>
      </c>
    </row>
    <row r="146" spans="2:26" ht="14.4" outlineLevel="1" x14ac:dyDescent="0.3">
      <c r="B146" s="49"/>
      <c r="D146">
        <v>439.7</v>
      </c>
      <c r="E146">
        <v>315.39999999999998</v>
      </c>
      <c r="F146" s="150">
        <v>324.7</v>
      </c>
      <c r="G146" s="49">
        <v>165.5</v>
      </c>
      <c r="H146" s="10">
        <v>223.2</v>
      </c>
      <c r="I146" s="10">
        <v>348.7</v>
      </c>
      <c r="J146" s="10">
        <v>428.1</v>
      </c>
      <c r="K146" s="50">
        <v>484.15</v>
      </c>
      <c r="L146" s="49">
        <v>13.1</v>
      </c>
      <c r="M146" s="10">
        <v>55.15</v>
      </c>
      <c r="N146" s="10">
        <v>134.6</v>
      </c>
      <c r="O146" s="10">
        <v>108.4</v>
      </c>
      <c r="P146" s="50">
        <v>260.89999999999998</v>
      </c>
      <c r="Q146" s="49">
        <v>112.45</v>
      </c>
      <c r="R146" s="10">
        <v>164.35</v>
      </c>
      <c r="S146" s="10">
        <v>252.8</v>
      </c>
      <c r="T146" s="10">
        <v>312.14999999999998</v>
      </c>
      <c r="U146" s="50">
        <v>124.93</v>
      </c>
      <c r="V146" s="17">
        <v>1844.95</v>
      </c>
      <c r="W146" s="17">
        <v>2054.5</v>
      </c>
      <c r="X146" s="17">
        <v>1758.4</v>
      </c>
      <c r="Y146" s="17">
        <v>1523.05</v>
      </c>
      <c r="Z146" s="17">
        <v>1842.65</v>
      </c>
    </row>
    <row r="147" spans="2:26" ht="14.4" outlineLevel="1" x14ac:dyDescent="0.3">
      <c r="B147" s="49"/>
      <c r="D147">
        <v>435.9</v>
      </c>
      <c r="E147">
        <v>315.95</v>
      </c>
      <c r="F147" s="150">
        <v>335.3</v>
      </c>
      <c r="G147" s="49">
        <v>163.85</v>
      </c>
      <c r="H147" s="10">
        <v>226.85</v>
      </c>
      <c r="I147" s="10">
        <v>349.5</v>
      </c>
      <c r="J147" s="10">
        <v>431.15</v>
      </c>
      <c r="K147" s="50">
        <v>487.95</v>
      </c>
      <c r="L147" s="49">
        <v>12.85</v>
      </c>
      <c r="M147" s="10">
        <v>54.45</v>
      </c>
      <c r="N147" s="10">
        <v>124.75</v>
      </c>
      <c r="O147" s="10">
        <v>109.25</v>
      </c>
      <c r="P147" s="50">
        <v>264.05</v>
      </c>
      <c r="Q147" s="49">
        <v>116.05</v>
      </c>
      <c r="R147" s="10">
        <v>171</v>
      </c>
      <c r="S147" s="10">
        <v>254.15</v>
      </c>
      <c r="T147" s="10">
        <v>326.05</v>
      </c>
      <c r="U147" s="50">
        <v>126.68</v>
      </c>
      <c r="V147" s="17">
        <v>1862.75</v>
      </c>
      <c r="W147" s="17">
        <v>2037.05</v>
      </c>
      <c r="X147" s="17">
        <v>1735.15</v>
      </c>
      <c r="Y147" s="17">
        <v>1547.85</v>
      </c>
      <c r="Z147" s="17">
        <v>1846.75</v>
      </c>
    </row>
    <row r="148" spans="2:26" ht="14.4" outlineLevel="1" x14ac:dyDescent="0.3">
      <c r="B148" s="49"/>
      <c r="D148">
        <v>414.1</v>
      </c>
      <c r="E148">
        <v>317.39999999999998</v>
      </c>
      <c r="F148" s="150">
        <v>338.3</v>
      </c>
      <c r="G148" s="49">
        <v>165.25</v>
      </c>
      <c r="H148" s="10">
        <v>225.6</v>
      </c>
      <c r="I148" s="10">
        <v>354.65</v>
      </c>
      <c r="J148" s="10">
        <v>433.25</v>
      </c>
      <c r="K148" s="50">
        <v>491.55</v>
      </c>
      <c r="L148" s="49">
        <v>12.95</v>
      </c>
      <c r="M148" s="10">
        <v>57.15</v>
      </c>
      <c r="N148" s="10">
        <v>121.15</v>
      </c>
      <c r="O148" s="10">
        <v>111.35</v>
      </c>
      <c r="P148" s="50">
        <v>277.39999999999998</v>
      </c>
      <c r="Q148" s="49">
        <v>115.35</v>
      </c>
      <c r="R148" s="10">
        <v>169.55</v>
      </c>
      <c r="S148" s="10">
        <v>251.45</v>
      </c>
      <c r="T148" s="10">
        <v>329.5</v>
      </c>
      <c r="U148" s="50">
        <v>132.59</v>
      </c>
      <c r="V148" s="17">
        <v>1874.4</v>
      </c>
      <c r="W148" s="17">
        <v>1999.1</v>
      </c>
      <c r="X148" s="17">
        <v>1739.25</v>
      </c>
      <c r="Y148" s="17">
        <v>1543.25</v>
      </c>
      <c r="Z148" s="17">
        <v>1884.25</v>
      </c>
    </row>
    <row r="149" spans="2:26" ht="14.4" outlineLevel="1" x14ac:dyDescent="0.3">
      <c r="B149" s="49"/>
      <c r="D149">
        <v>393.4</v>
      </c>
      <c r="E149">
        <v>312</v>
      </c>
      <c r="F149" s="150">
        <v>346.1</v>
      </c>
      <c r="G149" s="49">
        <v>166.75</v>
      </c>
      <c r="H149" s="10">
        <v>222.45</v>
      </c>
      <c r="I149" s="10">
        <v>353.7</v>
      </c>
      <c r="J149" s="10">
        <v>435.35</v>
      </c>
      <c r="K149" s="50">
        <v>488.8</v>
      </c>
      <c r="L149" s="49">
        <v>13.05</v>
      </c>
      <c r="M149" s="10">
        <v>60</v>
      </c>
      <c r="N149" s="10">
        <v>109.45</v>
      </c>
      <c r="O149" s="10">
        <v>116</v>
      </c>
      <c r="P149" s="50">
        <v>284</v>
      </c>
      <c r="Q149" s="49">
        <v>113.2</v>
      </c>
      <c r="R149" s="10">
        <v>168</v>
      </c>
      <c r="S149" s="10">
        <v>247.65</v>
      </c>
      <c r="T149" s="10">
        <v>340.15</v>
      </c>
      <c r="U149" s="50">
        <v>133.35</v>
      </c>
      <c r="V149" s="17">
        <v>1783.5</v>
      </c>
      <c r="W149" s="17">
        <v>2018.1</v>
      </c>
      <c r="X149" s="17">
        <v>1746.4</v>
      </c>
      <c r="Y149" s="17">
        <v>1555.6</v>
      </c>
      <c r="Z149" s="17">
        <v>1948.25</v>
      </c>
    </row>
    <row r="150" spans="2:26" ht="14.4" outlineLevel="1" x14ac:dyDescent="0.3">
      <c r="B150" s="49"/>
      <c r="D150">
        <v>397.55</v>
      </c>
      <c r="E150">
        <v>304.5</v>
      </c>
      <c r="F150" s="150">
        <v>343.95</v>
      </c>
      <c r="G150" s="49">
        <v>170.1</v>
      </c>
      <c r="H150" s="10">
        <v>226.55</v>
      </c>
      <c r="I150" s="10">
        <v>353.6</v>
      </c>
      <c r="J150" s="10">
        <v>432.7</v>
      </c>
      <c r="K150" s="50">
        <v>490.3</v>
      </c>
      <c r="L150" s="49">
        <v>12.65</v>
      </c>
      <c r="M150" s="10">
        <v>63</v>
      </c>
      <c r="N150" s="10">
        <v>121.65</v>
      </c>
      <c r="O150" s="10">
        <v>117.6</v>
      </c>
      <c r="P150" s="50">
        <v>283.55</v>
      </c>
      <c r="Q150" s="49">
        <v>114.45</v>
      </c>
      <c r="R150" s="10">
        <v>171.55</v>
      </c>
      <c r="S150" s="10">
        <v>251.2</v>
      </c>
      <c r="T150" s="10">
        <v>332.6</v>
      </c>
      <c r="U150" s="50">
        <v>134.38999999999999</v>
      </c>
      <c r="V150" s="17">
        <v>1760.6</v>
      </c>
      <c r="W150" s="17">
        <v>2052.3000000000002</v>
      </c>
      <c r="X150" s="17">
        <v>1756.25</v>
      </c>
      <c r="Y150" s="17">
        <v>1525.35</v>
      </c>
      <c r="Z150" s="17">
        <v>1949.1</v>
      </c>
    </row>
    <row r="151" spans="2:26" ht="14.4" outlineLevel="1" x14ac:dyDescent="0.3">
      <c r="B151" s="49"/>
      <c r="D151">
        <v>417.4</v>
      </c>
      <c r="E151">
        <v>306.14999999999998</v>
      </c>
      <c r="F151" s="150">
        <v>331.35</v>
      </c>
      <c r="G151" s="49">
        <v>169.8</v>
      </c>
      <c r="H151" s="10">
        <v>229.8</v>
      </c>
      <c r="I151" s="10">
        <v>353.5</v>
      </c>
      <c r="J151" s="10">
        <v>436.95</v>
      </c>
      <c r="K151" s="50">
        <v>484.6</v>
      </c>
      <c r="L151" s="49">
        <v>13.9</v>
      </c>
      <c r="M151" s="10">
        <v>66.150000000000006</v>
      </c>
      <c r="N151" s="10">
        <v>125.05</v>
      </c>
      <c r="O151" s="10">
        <v>116.65</v>
      </c>
      <c r="P151" s="50">
        <v>272.64999999999998</v>
      </c>
      <c r="Q151" s="49">
        <v>112.15</v>
      </c>
      <c r="R151" s="10">
        <v>168.45</v>
      </c>
      <c r="S151" s="10">
        <v>247.15</v>
      </c>
      <c r="T151" s="10">
        <v>343.6</v>
      </c>
      <c r="U151" s="50">
        <v>129.82</v>
      </c>
      <c r="V151" s="17">
        <v>1741.6</v>
      </c>
      <c r="W151" s="17">
        <v>2036.6</v>
      </c>
      <c r="X151" s="17">
        <v>1731.4</v>
      </c>
      <c r="Y151" s="17">
        <v>1537.4</v>
      </c>
      <c r="Z151" s="17">
        <v>1952.6</v>
      </c>
    </row>
    <row r="152" spans="2:26" ht="14.4" outlineLevel="1" x14ac:dyDescent="0.3">
      <c r="B152" s="49"/>
      <c r="D152">
        <v>438.25</v>
      </c>
      <c r="E152">
        <v>300.55</v>
      </c>
      <c r="F152" s="150">
        <v>342.35</v>
      </c>
      <c r="G152" s="49">
        <v>174.75</v>
      </c>
      <c r="H152" s="10">
        <v>228.75</v>
      </c>
      <c r="I152" s="10">
        <v>360.7</v>
      </c>
      <c r="J152" s="10">
        <v>434.4</v>
      </c>
      <c r="K152" s="50">
        <v>480.2</v>
      </c>
      <c r="L152" s="49">
        <v>13.55</v>
      </c>
      <c r="M152" s="10">
        <v>69.45</v>
      </c>
      <c r="N152" s="10">
        <v>125.1</v>
      </c>
      <c r="O152" s="10">
        <v>114.1</v>
      </c>
      <c r="P152" s="50">
        <v>278.55</v>
      </c>
      <c r="Q152" s="49">
        <v>115.75</v>
      </c>
      <c r="R152" s="10">
        <v>171</v>
      </c>
      <c r="S152" s="10">
        <v>243.85</v>
      </c>
      <c r="T152" s="10">
        <v>339.45</v>
      </c>
      <c r="U152" s="50">
        <v>130.6</v>
      </c>
      <c r="V152" s="17">
        <v>1750.1</v>
      </c>
      <c r="W152" s="17">
        <v>2062.3000000000002</v>
      </c>
      <c r="X152" s="17">
        <v>1724.8</v>
      </c>
      <c r="Y152" s="17">
        <v>1533</v>
      </c>
      <c r="Z152" s="17">
        <v>1947.85</v>
      </c>
    </row>
    <row r="153" spans="2:26" ht="14.4" outlineLevel="1" x14ac:dyDescent="0.3">
      <c r="B153" s="49"/>
      <c r="D153">
        <v>429.8</v>
      </c>
      <c r="E153">
        <v>293.39999999999998</v>
      </c>
      <c r="F153" s="150">
        <v>343.6</v>
      </c>
      <c r="G153" s="49">
        <v>173.95</v>
      </c>
      <c r="H153" s="10">
        <v>230.85</v>
      </c>
      <c r="I153" s="10">
        <v>356</v>
      </c>
      <c r="J153" s="10">
        <v>436.55</v>
      </c>
      <c r="K153" s="50">
        <v>481.1</v>
      </c>
      <c r="L153" s="49">
        <v>13.65</v>
      </c>
      <c r="M153" s="10">
        <v>72.75</v>
      </c>
      <c r="N153" s="10">
        <v>123.95</v>
      </c>
      <c r="O153" s="10">
        <v>116.3</v>
      </c>
      <c r="P153" s="50">
        <v>285.55</v>
      </c>
      <c r="Q153" s="49">
        <v>113.45</v>
      </c>
      <c r="R153" s="10">
        <v>172.7</v>
      </c>
      <c r="S153" s="10">
        <v>241.55</v>
      </c>
      <c r="T153" s="10">
        <v>339.7</v>
      </c>
      <c r="U153" s="50">
        <v>134.15</v>
      </c>
      <c r="V153" s="17">
        <v>1760.05</v>
      </c>
      <c r="W153" s="17">
        <v>2049.85</v>
      </c>
      <c r="X153" s="17">
        <v>1642.3</v>
      </c>
      <c r="Y153" s="17">
        <v>1531.75</v>
      </c>
      <c r="Z153" s="17">
        <v>1946.35</v>
      </c>
    </row>
    <row r="154" spans="2:26" ht="14.4" outlineLevel="1" x14ac:dyDescent="0.3">
      <c r="B154" s="49"/>
      <c r="D154">
        <v>410.85</v>
      </c>
      <c r="E154">
        <v>297.2</v>
      </c>
      <c r="F154" s="150">
        <v>345.7</v>
      </c>
      <c r="G154" s="49">
        <v>172.8</v>
      </c>
      <c r="H154" s="10">
        <v>230</v>
      </c>
      <c r="I154" s="10">
        <v>356.35</v>
      </c>
      <c r="J154" s="10">
        <v>438.45</v>
      </c>
      <c r="K154" s="50">
        <v>477.9</v>
      </c>
      <c r="L154" s="49">
        <v>13.9</v>
      </c>
      <c r="M154" s="10">
        <v>69.150000000000006</v>
      </c>
      <c r="N154" s="10">
        <v>125.3</v>
      </c>
      <c r="O154" s="10">
        <v>117.85</v>
      </c>
      <c r="P154" s="50">
        <v>285</v>
      </c>
      <c r="Q154" s="49">
        <v>112.95</v>
      </c>
      <c r="R154" s="10">
        <v>176.8</v>
      </c>
      <c r="S154" s="10">
        <v>243.9</v>
      </c>
      <c r="T154" s="10">
        <v>339.6</v>
      </c>
      <c r="U154" s="50">
        <v>133.75</v>
      </c>
      <c r="V154" s="17">
        <v>1766.5</v>
      </c>
      <c r="W154" s="17">
        <v>2015.1</v>
      </c>
      <c r="X154" s="17">
        <v>1616.95</v>
      </c>
      <c r="Y154" s="17">
        <v>1536.8</v>
      </c>
      <c r="Z154" s="17">
        <v>2002.9</v>
      </c>
    </row>
    <row r="155" spans="2:26" ht="14.4" outlineLevel="1" x14ac:dyDescent="0.3">
      <c r="B155" s="49"/>
      <c r="D155">
        <v>390.3</v>
      </c>
      <c r="E155">
        <v>295.10000000000002</v>
      </c>
      <c r="F155" s="150">
        <v>333.65</v>
      </c>
      <c r="G155" s="49">
        <v>178.35</v>
      </c>
      <c r="H155" s="10">
        <v>232.9</v>
      </c>
      <c r="I155" s="10">
        <v>347.2</v>
      </c>
      <c r="J155" s="10">
        <v>436</v>
      </c>
      <c r="K155" s="50">
        <v>478.05</v>
      </c>
      <c r="L155" s="49">
        <v>13.75</v>
      </c>
      <c r="M155" s="10">
        <v>65.7</v>
      </c>
      <c r="N155" s="10">
        <v>127.2</v>
      </c>
      <c r="O155" s="10">
        <v>115.75</v>
      </c>
      <c r="P155" s="50">
        <v>299.7</v>
      </c>
      <c r="Q155" s="49">
        <v>110.15</v>
      </c>
      <c r="R155" s="10">
        <v>177.4</v>
      </c>
      <c r="S155" s="10">
        <v>232.8</v>
      </c>
      <c r="T155" s="10">
        <v>348.45</v>
      </c>
      <c r="U155" s="50">
        <v>129.97999999999999</v>
      </c>
      <c r="V155" s="17">
        <v>1720.45</v>
      </c>
      <c r="W155" s="17">
        <v>2057.25</v>
      </c>
      <c r="X155" s="17">
        <v>1583.95</v>
      </c>
      <c r="Y155" s="17">
        <v>1524</v>
      </c>
      <c r="Z155" s="17">
        <v>1955.25</v>
      </c>
    </row>
    <row r="156" spans="2:26" ht="14.4" outlineLevel="1" x14ac:dyDescent="0.3">
      <c r="B156" s="49"/>
      <c r="D156">
        <v>374.3</v>
      </c>
      <c r="E156">
        <v>296.55</v>
      </c>
      <c r="F156" s="150">
        <v>327.85</v>
      </c>
      <c r="G156" s="49">
        <v>185.3</v>
      </c>
      <c r="H156" s="10">
        <v>238.1</v>
      </c>
      <c r="I156" s="10">
        <v>345.25</v>
      </c>
      <c r="J156" s="10">
        <v>441.95</v>
      </c>
      <c r="K156" s="50">
        <v>476.95</v>
      </c>
      <c r="L156" s="49">
        <v>13.6</v>
      </c>
      <c r="M156" s="10">
        <v>62.45</v>
      </c>
      <c r="N156" s="10">
        <v>133.44999999999999</v>
      </c>
      <c r="O156" s="10">
        <v>116.4</v>
      </c>
      <c r="P156" s="50">
        <v>295.75</v>
      </c>
      <c r="Q156" s="49">
        <v>110.9</v>
      </c>
      <c r="R156" s="10">
        <v>175.3</v>
      </c>
      <c r="S156" s="10">
        <v>239.1</v>
      </c>
      <c r="T156" s="10">
        <v>360.05</v>
      </c>
      <c r="U156" s="50">
        <v>130.85</v>
      </c>
      <c r="V156" s="17">
        <v>1767.55</v>
      </c>
      <c r="W156" s="17">
        <v>2022.7</v>
      </c>
      <c r="X156" s="17">
        <v>1599.65</v>
      </c>
      <c r="Y156" s="17">
        <v>1506.5</v>
      </c>
      <c r="Z156" s="17">
        <v>1929.6</v>
      </c>
    </row>
    <row r="157" spans="2:26" ht="14.4" outlineLevel="1" x14ac:dyDescent="0.3">
      <c r="B157" s="49"/>
      <c r="D157">
        <v>362.55</v>
      </c>
      <c r="E157">
        <v>297.2</v>
      </c>
      <c r="F157" s="150">
        <v>333.5</v>
      </c>
      <c r="G157" s="49">
        <v>188</v>
      </c>
      <c r="H157" s="10">
        <v>235.45</v>
      </c>
      <c r="I157" s="10">
        <v>344.1</v>
      </c>
      <c r="J157" s="10">
        <v>438.65</v>
      </c>
      <c r="K157" s="50">
        <v>472.85</v>
      </c>
      <c r="L157" s="49">
        <v>13.4</v>
      </c>
      <c r="M157" s="10">
        <v>64.599999999999994</v>
      </c>
      <c r="N157" s="10">
        <v>131.35</v>
      </c>
      <c r="O157" s="10">
        <v>117.45</v>
      </c>
      <c r="P157" s="50">
        <v>304.39999999999998</v>
      </c>
      <c r="Q157" s="49">
        <v>111.95</v>
      </c>
      <c r="R157" s="10">
        <v>174.45</v>
      </c>
      <c r="S157" s="10">
        <v>233.2</v>
      </c>
      <c r="T157" s="10">
        <v>360.65</v>
      </c>
      <c r="U157" s="50">
        <v>127.19</v>
      </c>
      <c r="V157" s="17">
        <v>1781.65</v>
      </c>
      <c r="W157" s="17">
        <v>2022.8</v>
      </c>
      <c r="X157" s="17">
        <v>1600.05</v>
      </c>
      <c r="Y157" s="17">
        <v>1528.25</v>
      </c>
      <c r="Z157" s="17">
        <v>1896.7</v>
      </c>
    </row>
    <row r="158" spans="2:26" ht="14.4" outlineLevel="1" x14ac:dyDescent="0.3">
      <c r="B158" s="49"/>
      <c r="D158">
        <v>344.45</v>
      </c>
      <c r="E158">
        <v>295</v>
      </c>
      <c r="F158" s="150">
        <v>323.45</v>
      </c>
      <c r="G158" s="49">
        <v>187.1</v>
      </c>
      <c r="H158" s="10">
        <v>239.5</v>
      </c>
      <c r="I158" s="10">
        <v>343.7</v>
      </c>
      <c r="J158" s="10">
        <v>439.25</v>
      </c>
      <c r="K158" s="50">
        <v>472.2</v>
      </c>
      <c r="L158" s="49">
        <v>13.45</v>
      </c>
      <c r="M158" s="10">
        <v>61.4</v>
      </c>
      <c r="N158" s="10">
        <v>128.55000000000001</v>
      </c>
      <c r="O158" s="10">
        <v>116.7</v>
      </c>
      <c r="P158" s="50">
        <v>300.75</v>
      </c>
      <c r="Q158" s="49">
        <v>112.45</v>
      </c>
      <c r="R158" s="10">
        <v>177.15</v>
      </c>
      <c r="S158" s="10">
        <v>229.95</v>
      </c>
      <c r="T158" s="10">
        <v>361.45</v>
      </c>
      <c r="U158" s="50">
        <v>121.9</v>
      </c>
      <c r="V158" s="17">
        <v>1824.3</v>
      </c>
      <c r="W158" s="17">
        <v>2025.95</v>
      </c>
      <c r="X158" s="17">
        <v>1590.8</v>
      </c>
      <c r="Y158" s="17">
        <v>1547.75</v>
      </c>
      <c r="Z158" s="17">
        <v>1868.2</v>
      </c>
    </row>
    <row r="159" spans="2:26" ht="14.4" outlineLevel="1" x14ac:dyDescent="0.3">
      <c r="B159" s="49"/>
      <c r="D159">
        <v>361.65</v>
      </c>
      <c r="E159">
        <v>310.7</v>
      </c>
      <c r="F159" s="150">
        <v>331.05</v>
      </c>
      <c r="G159" s="49">
        <v>188.6</v>
      </c>
      <c r="H159" s="10">
        <v>237.5</v>
      </c>
      <c r="I159" s="10">
        <v>341.05</v>
      </c>
      <c r="J159" s="10">
        <v>436.8</v>
      </c>
      <c r="K159" s="50">
        <v>465.95</v>
      </c>
      <c r="L159" s="49">
        <v>13.4</v>
      </c>
      <c r="M159" s="10">
        <v>59.85</v>
      </c>
      <c r="N159" s="10">
        <v>128.44999999999999</v>
      </c>
      <c r="O159" s="10">
        <v>124.55</v>
      </c>
      <c r="P159" s="50">
        <v>318.39999999999998</v>
      </c>
      <c r="Q159" s="49">
        <v>113.7</v>
      </c>
      <c r="R159" s="10">
        <v>169.7</v>
      </c>
      <c r="S159" s="10">
        <v>228.4</v>
      </c>
      <c r="T159" s="10">
        <v>360.6</v>
      </c>
      <c r="U159" s="50">
        <v>121.47</v>
      </c>
      <c r="V159" s="17">
        <v>1866.95</v>
      </c>
      <c r="W159" s="17">
        <v>2018.8</v>
      </c>
      <c r="X159" s="17">
        <v>1558.35</v>
      </c>
      <c r="Y159" s="17">
        <v>1538.75</v>
      </c>
      <c r="Z159" s="17">
        <v>1960.6</v>
      </c>
    </row>
    <row r="160" spans="2:26" ht="14.4" outlineLevel="1" x14ac:dyDescent="0.3">
      <c r="B160" s="49"/>
      <c r="D160">
        <v>379.7</v>
      </c>
      <c r="E160">
        <v>319.8</v>
      </c>
      <c r="F160" s="150">
        <v>325.14999999999998</v>
      </c>
      <c r="G160" s="49">
        <v>187.35</v>
      </c>
      <c r="H160" s="10">
        <v>230.9</v>
      </c>
      <c r="I160" s="10">
        <v>337.2</v>
      </c>
      <c r="J160" s="10">
        <v>436.25</v>
      </c>
      <c r="K160" s="50">
        <v>466.55</v>
      </c>
      <c r="L160" s="49">
        <v>13.8</v>
      </c>
      <c r="M160" s="10">
        <v>58.9</v>
      </c>
      <c r="N160" s="10">
        <v>130.15</v>
      </c>
      <c r="O160" s="10">
        <v>125.5</v>
      </c>
      <c r="P160" s="50">
        <v>311.64999999999998</v>
      </c>
      <c r="Q160" s="49">
        <v>113.7</v>
      </c>
      <c r="R160" s="10">
        <v>165.15</v>
      </c>
      <c r="S160" s="10">
        <v>232.2</v>
      </c>
      <c r="T160" s="10">
        <v>365.5</v>
      </c>
      <c r="U160" s="50">
        <v>120.38</v>
      </c>
      <c r="V160" s="17">
        <v>1821.85</v>
      </c>
      <c r="W160" s="17">
        <v>2015.85</v>
      </c>
      <c r="X160" s="17">
        <v>1565.65</v>
      </c>
      <c r="Y160" s="17">
        <v>1565.7</v>
      </c>
      <c r="Z160" s="17">
        <v>1918.1</v>
      </c>
    </row>
    <row r="161" spans="2:26" ht="14.4" outlineLevel="1" x14ac:dyDescent="0.3">
      <c r="B161" s="49"/>
      <c r="D161">
        <v>398.65</v>
      </c>
      <c r="E161">
        <v>314.35000000000002</v>
      </c>
      <c r="F161" s="150">
        <v>327.64999999999998</v>
      </c>
      <c r="G161" s="49">
        <v>184.05</v>
      </c>
      <c r="H161" s="10">
        <v>231.6</v>
      </c>
      <c r="I161" s="10">
        <v>340.25</v>
      </c>
      <c r="J161" s="10">
        <v>439.7</v>
      </c>
      <c r="K161" s="50">
        <v>467.35</v>
      </c>
      <c r="L161" s="49">
        <v>13.8</v>
      </c>
      <c r="M161" s="10">
        <v>61.8</v>
      </c>
      <c r="N161" s="10">
        <v>129.65</v>
      </c>
      <c r="O161" s="10">
        <v>127</v>
      </c>
      <c r="P161" s="50">
        <v>309.35000000000002</v>
      </c>
      <c r="Q161" s="49">
        <v>120.8</v>
      </c>
      <c r="R161" s="10">
        <v>168.05</v>
      </c>
      <c r="S161" s="10">
        <v>227.85</v>
      </c>
      <c r="T161" s="10">
        <v>360.7</v>
      </c>
      <c r="U161" s="50">
        <v>120.79</v>
      </c>
      <c r="V161" s="17">
        <v>1825</v>
      </c>
      <c r="W161" s="17">
        <v>2019.85</v>
      </c>
      <c r="X161" s="17">
        <v>1565.75</v>
      </c>
      <c r="Y161" s="17">
        <v>1553.35</v>
      </c>
      <c r="Z161" s="17">
        <v>1944.35</v>
      </c>
    </row>
    <row r="162" spans="2:26" ht="14.4" outlineLevel="1" x14ac:dyDescent="0.3">
      <c r="B162" s="49"/>
      <c r="D162">
        <v>418.55</v>
      </c>
      <c r="E162">
        <v>315.39999999999998</v>
      </c>
      <c r="F162" s="150">
        <v>294.89999999999998</v>
      </c>
      <c r="G162" s="49">
        <v>187.9</v>
      </c>
      <c r="H162" s="10">
        <v>227.7</v>
      </c>
      <c r="I162" s="10">
        <v>339.8</v>
      </c>
      <c r="J162" s="10">
        <v>440.35</v>
      </c>
      <c r="K162" s="50">
        <v>457.15</v>
      </c>
      <c r="L162" s="49">
        <v>13.85</v>
      </c>
      <c r="M162" s="10">
        <v>64.849999999999994</v>
      </c>
      <c r="N162" s="10">
        <v>127.25</v>
      </c>
      <c r="O162" s="10">
        <v>125.1</v>
      </c>
      <c r="P162" s="50">
        <v>296.8</v>
      </c>
      <c r="Q162" s="49">
        <v>120.2</v>
      </c>
      <c r="R162" s="10">
        <v>171.35</v>
      </c>
      <c r="S162" s="10">
        <v>227.4</v>
      </c>
      <c r="T162" s="10">
        <v>362.1</v>
      </c>
      <c r="U162" s="50">
        <v>119.9</v>
      </c>
      <c r="V162" s="17">
        <v>1824.55</v>
      </c>
      <c r="W162" s="17">
        <v>2007.25</v>
      </c>
      <c r="X162" s="17">
        <v>1542.1</v>
      </c>
      <c r="Y162" s="17">
        <v>1567.45</v>
      </c>
      <c r="Z162" s="17">
        <v>1932.55</v>
      </c>
    </row>
    <row r="163" spans="2:26" ht="14.4" outlineLevel="1" x14ac:dyDescent="0.3">
      <c r="B163" s="49"/>
      <c r="D163">
        <v>439.45</v>
      </c>
      <c r="E163">
        <v>316.95</v>
      </c>
      <c r="F163" s="150">
        <v>292.35000000000002</v>
      </c>
      <c r="G163" s="49">
        <v>191.7</v>
      </c>
      <c r="H163" s="10">
        <v>231.3</v>
      </c>
      <c r="I163" s="10">
        <v>340.75</v>
      </c>
      <c r="J163" s="10">
        <v>437.8</v>
      </c>
      <c r="K163" s="50">
        <v>474.65</v>
      </c>
      <c r="L163" s="49">
        <v>13.55</v>
      </c>
      <c r="M163" s="10">
        <v>68.05</v>
      </c>
      <c r="N163" s="10">
        <v>128.69999999999999</v>
      </c>
      <c r="O163" s="10">
        <v>126.3</v>
      </c>
      <c r="P163" s="50">
        <v>309.25</v>
      </c>
      <c r="Q163" s="49">
        <v>121.3</v>
      </c>
      <c r="R163" s="10">
        <v>170</v>
      </c>
      <c r="S163" s="10">
        <v>227.4</v>
      </c>
      <c r="T163" s="10">
        <v>360.35</v>
      </c>
      <c r="U163" s="50">
        <v>121.06</v>
      </c>
      <c r="V163" s="17">
        <v>1824.95</v>
      </c>
      <c r="W163" s="17">
        <v>2005.4</v>
      </c>
      <c r="X163" s="17">
        <v>1567</v>
      </c>
      <c r="Y163" s="17">
        <v>1548.55</v>
      </c>
      <c r="Z163" s="17">
        <v>1916.35</v>
      </c>
    </row>
    <row r="164" spans="2:26" ht="14.4" outlineLevel="1" x14ac:dyDescent="0.3">
      <c r="B164" s="49"/>
      <c r="D164">
        <v>461.4</v>
      </c>
      <c r="E164">
        <v>348.45</v>
      </c>
      <c r="F164" s="150">
        <v>297.39999999999998</v>
      </c>
      <c r="G164" s="49">
        <v>190.85</v>
      </c>
      <c r="H164" s="10">
        <v>224</v>
      </c>
      <c r="I164" s="10">
        <v>340.3</v>
      </c>
      <c r="J164" s="10">
        <v>435.25</v>
      </c>
      <c r="K164" s="50">
        <v>476.8</v>
      </c>
      <c r="L164" s="49">
        <v>13.55</v>
      </c>
      <c r="M164" s="10">
        <v>70</v>
      </c>
      <c r="N164" s="10">
        <v>128.65</v>
      </c>
      <c r="O164" s="10">
        <v>124.85</v>
      </c>
      <c r="P164" s="50">
        <v>316.5</v>
      </c>
      <c r="Q164" s="49">
        <v>122.75</v>
      </c>
      <c r="R164" s="10">
        <v>163.1</v>
      </c>
      <c r="S164" s="10">
        <v>230.05</v>
      </c>
      <c r="T164" s="10">
        <v>363.75</v>
      </c>
      <c r="U164" s="50">
        <v>121.43</v>
      </c>
      <c r="V164" s="17">
        <v>1838.75</v>
      </c>
      <c r="W164" s="17">
        <v>2019.2</v>
      </c>
      <c r="X164" s="17">
        <v>1579.1</v>
      </c>
      <c r="Y164" s="17">
        <v>1552.35</v>
      </c>
      <c r="Z164" s="17">
        <v>1914.25</v>
      </c>
    </row>
    <row r="165" spans="2:26" ht="14.4" outlineLevel="1" x14ac:dyDescent="0.3">
      <c r="B165" s="49"/>
      <c r="D165">
        <v>474.4</v>
      </c>
      <c r="E165">
        <v>347.3</v>
      </c>
      <c r="F165" s="150">
        <v>290.45</v>
      </c>
      <c r="G165" s="49">
        <v>195.55</v>
      </c>
      <c r="H165" s="10">
        <v>221.5</v>
      </c>
      <c r="I165" s="10">
        <v>340.05</v>
      </c>
      <c r="J165" s="10">
        <v>437.2</v>
      </c>
      <c r="K165" s="50">
        <v>477</v>
      </c>
      <c r="L165" s="49">
        <v>13.65</v>
      </c>
      <c r="M165" s="10">
        <v>66.5</v>
      </c>
      <c r="N165" s="10">
        <v>128.19999999999999</v>
      </c>
      <c r="O165" s="10">
        <v>123.4</v>
      </c>
      <c r="P165" s="50">
        <v>327.5</v>
      </c>
      <c r="Q165" s="49">
        <v>121.95</v>
      </c>
      <c r="R165" s="10">
        <v>158</v>
      </c>
      <c r="S165" s="10">
        <v>231.6</v>
      </c>
      <c r="T165" s="10">
        <v>364.15</v>
      </c>
      <c r="U165" s="50">
        <v>123.45</v>
      </c>
      <c r="V165" s="17">
        <v>1849.6</v>
      </c>
      <c r="W165" s="17">
        <v>1995.4</v>
      </c>
      <c r="X165" s="17">
        <v>1579.45</v>
      </c>
      <c r="Y165" s="17">
        <v>1550.25</v>
      </c>
      <c r="Z165" s="17">
        <v>1931.9</v>
      </c>
    </row>
    <row r="166" spans="2:26" ht="14.4" outlineLevel="1" x14ac:dyDescent="0.3">
      <c r="B166" s="49"/>
      <c r="D166">
        <v>453.5</v>
      </c>
      <c r="E166">
        <v>340.65</v>
      </c>
      <c r="F166" s="150">
        <v>314.75</v>
      </c>
      <c r="G166" s="49">
        <v>193.85</v>
      </c>
      <c r="H166" s="10">
        <v>221.15</v>
      </c>
      <c r="I166" s="10">
        <v>342.3</v>
      </c>
      <c r="J166" s="10">
        <v>435.8</v>
      </c>
      <c r="K166" s="50">
        <v>476.95</v>
      </c>
      <c r="L166" s="49">
        <v>13.5</v>
      </c>
      <c r="M166" s="10">
        <v>63.2</v>
      </c>
      <c r="N166" s="10">
        <v>127.35</v>
      </c>
      <c r="O166" s="10">
        <v>124.6</v>
      </c>
      <c r="P166" s="50">
        <v>323.25</v>
      </c>
      <c r="Q166" s="49">
        <v>118.7</v>
      </c>
      <c r="R166" s="10">
        <v>158.5</v>
      </c>
      <c r="S166" s="10">
        <v>229.75</v>
      </c>
      <c r="T166" s="10">
        <v>371.7</v>
      </c>
      <c r="U166" s="50">
        <v>123.94</v>
      </c>
      <c r="V166" s="17">
        <v>1808.35</v>
      </c>
      <c r="W166" s="17">
        <v>1959.65</v>
      </c>
      <c r="X166" s="17">
        <v>1575.3</v>
      </c>
      <c r="Y166" s="17">
        <v>1551.5</v>
      </c>
      <c r="Z166" s="17">
        <v>1986.3</v>
      </c>
    </row>
    <row r="167" spans="2:26" ht="14.4" outlineLevel="1" x14ac:dyDescent="0.3">
      <c r="B167" s="49"/>
      <c r="D167">
        <v>435.5</v>
      </c>
      <c r="E167">
        <v>340.25</v>
      </c>
      <c r="F167" s="150">
        <v>313.39999999999998</v>
      </c>
      <c r="G167" s="49">
        <v>194.8</v>
      </c>
      <c r="H167" s="10">
        <v>221.9</v>
      </c>
      <c r="I167" s="10">
        <v>340</v>
      </c>
      <c r="J167" s="10">
        <v>449.8</v>
      </c>
      <c r="K167" s="50">
        <v>474.9</v>
      </c>
      <c r="L167" s="49">
        <v>13.55</v>
      </c>
      <c r="M167" s="10">
        <v>63.25</v>
      </c>
      <c r="N167" s="10">
        <v>126.95</v>
      </c>
      <c r="O167" s="10">
        <v>125.5</v>
      </c>
      <c r="P167" s="50">
        <v>330.5</v>
      </c>
      <c r="Q167" s="49">
        <v>119.55</v>
      </c>
      <c r="R167" s="10">
        <v>157.35</v>
      </c>
      <c r="S167" s="10">
        <v>228.8</v>
      </c>
      <c r="T167" s="10">
        <v>362.5</v>
      </c>
      <c r="U167" s="50">
        <v>123.64</v>
      </c>
      <c r="V167" s="17">
        <v>1847.6</v>
      </c>
      <c r="W167" s="17">
        <v>1956.45</v>
      </c>
      <c r="X167" s="17">
        <v>1613.05</v>
      </c>
      <c r="Y167" s="17">
        <v>1542.7</v>
      </c>
      <c r="Z167" s="17">
        <v>2014.6</v>
      </c>
    </row>
    <row r="168" spans="2:26" ht="14.4" outlineLevel="1" x14ac:dyDescent="0.3">
      <c r="B168" s="49"/>
      <c r="D168">
        <v>414</v>
      </c>
      <c r="E168">
        <v>346.25</v>
      </c>
      <c r="F168" s="150">
        <v>313.64999999999998</v>
      </c>
      <c r="G168" s="49">
        <v>193.65</v>
      </c>
      <c r="H168" s="10">
        <v>225.45</v>
      </c>
      <c r="I168" s="10">
        <v>339.55</v>
      </c>
      <c r="J168" s="10">
        <v>454.05</v>
      </c>
      <c r="K168" s="50">
        <v>476.75</v>
      </c>
      <c r="L168" s="49">
        <v>13.55</v>
      </c>
      <c r="M168" s="10">
        <v>65.55</v>
      </c>
      <c r="N168" s="10">
        <v>127.8</v>
      </c>
      <c r="O168" s="10">
        <v>126.6</v>
      </c>
      <c r="P168" s="50">
        <v>338.8</v>
      </c>
      <c r="Q168" s="49">
        <v>120.95</v>
      </c>
      <c r="R168" s="10">
        <v>159.44999999999999</v>
      </c>
      <c r="S168" s="10">
        <v>238.65</v>
      </c>
      <c r="T168" s="10">
        <v>363.6</v>
      </c>
      <c r="U168" s="50">
        <v>124.22</v>
      </c>
      <c r="V168" s="17">
        <v>1864.15</v>
      </c>
      <c r="W168" s="17">
        <v>1946.6</v>
      </c>
      <c r="X168" s="17">
        <v>1599.85</v>
      </c>
      <c r="Y168" s="17">
        <v>1568.65</v>
      </c>
      <c r="Z168" s="17">
        <v>2024.95</v>
      </c>
    </row>
    <row r="169" spans="2:26" ht="14.4" outlineLevel="1" x14ac:dyDescent="0.3">
      <c r="B169" s="49"/>
      <c r="D169">
        <v>426.8</v>
      </c>
      <c r="E169">
        <v>380.65</v>
      </c>
      <c r="F169" s="150">
        <v>309.8</v>
      </c>
      <c r="G169" s="49">
        <v>194.4</v>
      </c>
      <c r="H169" s="10">
        <v>221.65</v>
      </c>
      <c r="I169" s="10">
        <v>337.15</v>
      </c>
      <c r="J169" s="10">
        <v>451.75</v>
      </c>
      <c r="K169" s="50">
        <v>477.2</v>
      </c>
      <c r="L169" s="49">
        <v>13.65</v>
      </c>
      <c r="M169" s="10">
        <v>64.150000000000006</v>
      </c>
      <c r="N169" s="10">
        <v>129.94999999999999</v>
      </c>
      <c r="O169" s="10">
        <v>127.05</v>
      </c>
      <c r="P169" s="50">
        <v>346.65</v>
      </c>
      <c r="Q169" s="49">
        <v>119.7</v>
      </c>
      <c r="R169" s="10">
        <v>161</v>
      </c>
      <c r="S169" s="10">
        <v>240.15</v>
      </c>
      <c r="T169" s="10">
        <v>367.7</v>
      </c>
      <c r="U169" s="50">
        <v>125.29</v>
      </c>
      <c r="V169" s="17">
        <v>1870.5</v>
      </c>
      <c r="W169" s="17">
        <v>1915</v>
      </c>
      <c r="X169" s="17">
        <v>1613.35</v>
      </c>
      <c r="Y169" s="17">
        <v>1548.85</v>
      </c>
      <c r="Z169" s="17">
        <v>2056.5500000000002</v>
      </c>
    </row>
    <row r="170" spans="2:26" ht="14.4" outlineLevel="1" x14ac:dyDescent="0.3">
      <c r="B170" s="49"/>
      <c r="D170">
        <v>420.65</v>
      </c>
      <c r="E170">
        <v>396.35</v>
      </c>
      <c r="F170" s="150">
        <v>313.60000000000002</v>
      </c>
      <c r="G170" s="49">
        <v>195.95</v>
      </c>
      <c r="H170" s="10">
        <v>217.9</v>
      </c>
      <c r="I170" s="10">
        <v>336.75</v>
      </c>
      <c r="J170" s="10">
        <v>463.25</v>
      </c>
      <c r="K170" s="50">
        <v>472.55</v>
      </c>
      <c r="L170" s="49">
        <v>13.35</v>
      </c>
      <c r="M170" s="10">
        <v>62.75</v>
      </c>
      <c r="N170" s="10">
        <v>128</v>
      </c>
      <c r="O170" s="10">
        <v>125.75</v>
      </c>
      <c r="P170" s="50">
        <v>343.5</v>
      </c>
      <c r="Q170" s="49">
        <v>117.5</v>
      </c>
      <c r="R170" s="10">
        <v>158.1</v>
      </c>
      <c r="S170" s="10">
        <v>237.1</v>
      </c>
      <c r="T170" s="10">
        <v>380.45</v>
      </c>
      <c r="U170" s="50">
        <v>126.69</v>
      </c>
      <c r="V170" s="17">
        <v>1825.85</v>
      </c>
      <c r="W170" s="17">
        <v>1929.3</v>
      </c>
      <c r="X170" s="17">
        <v>1617.6</v>
      </c>
      <c r="Y170" s="17">
        <v>1549.85</v>
      </c>
      <c r="Z170" s="17">
        <v>2061.35</v>
      </c>
    </row>
    <row r="171" spans="2:26" ht="14.4" outlineLevel="1" x14ac:dyDescent="0.3">
      <c r="B171" s="49"/>
      <c r="D171">
        <v>427.65</v>
      </c>
      <c r="E171">
        <v>395.6</v>
      </c>
      <c r="F171" s="150">
        <v>312.14999999999998</v>
      </c>
      <c r="G171" s="49">
        <v>196.2</v>
      </c>
      <c r="H171" s="10">
        <v>220.65</v>
      </c>
      <c r="I171" s="10">
        <v>337.3</v>
      </c>
      <c r="J171" s="10">
        <v>458.1</v>
      </c>
      <c r="K171" s="50">
        <v>467.1</v>
      </c>
      <c r="L171" s="49">
        <v>13.8</v>
      </c>
      <c r="M171" s="10">
        <v>64.150000000000006</v>
      </c>
      <c r="N171" s="10">
        <v>128.4</v>
      </c>
      <c r="O171" s="10">
        <v>126</v>
      </c>
      <c r="P171" s="50">
        <v>332.7</v>
      </c>
      <c r="Q171" s="49">
        <v>121.15</v>
      </c>
      <c r="R171" s="10">
        <v>163</v>
      </c>
      <c r="S171" s="10">
        <v>233.65</v>
      </c>
      <c r="T171" s="10">
        <v>379.65</v>
      </c>
      <c r="U171" s="50">
        <v>130.04</v>
      </c>
      <c r="V171" s="17">
        <v>1826.45</v>
      </c>
      <c r="W171" s="17">
        <v>1946.55</v>
      </c>
      <c r="X171" s="17">
        <v>1614.8</v>
      </c>
      <c r="Y171" s="17">
        <v>1564.95</v>
      </c>
      <c r="Z171" s="17">
        <v>2098.25</v>
      </c>
    </row>
    <row r="172" spans="2:26" ht="14.4" outlineLevel="1" x14ac:dyDescent="0.3">
      <c r="B172" s="49"/>
      <c r="D172">
        <v>413.85</v>
      </c>
      <c r="E172">
        <v>377.9</v>
      </c>
      <c r="F172" s="150">
        <v>310.75</v>
      </c>
      <c r="G172" s="49">
        <v>198.2</v>
      </c>
      <c r="H172" s="10">
        <v>224.95</v>
      </c>
      <c r="I172" s="10">
        <v>340.1</v>
      </c>
      <c r="J172" s="10">
        <v>449.15</v>
      </c>
      <c r="K172" s="50">
        <v>467.5</v>
      </c>
      <c r="L172" s="49">
        <v>14.2</v>
      </c>
      <c r="M172" s="10">
        <v>63.4</v>
      </c>
      <c r="N172" s="10">
        <v>127.05</v>
      </c>
      <c r="O172" s="10">
        <v>125.25</v>
      </c>
      <c r="P172" s="50">
        <v>334.4</v>
      </c>
      <c r="Q172" s="49">
        <v>120.25</v>
      </c>
      <c r="R172" s="10">
        <v>163.1</v>
      </c>
      <c r="S172" s="10">
        <v>254.55</v>
      </c>
      <c r="T172" s="10">
        <v>369.6</v>
      </c>
      <c r="U172" s="50">
        <v>129.56</v>
      </c>
      <c r="V172" s="17">
        <v>1827.25</v>
      </c>
      <c r="W172" s="17">
        <v>1970.65</v>
      </c>
      <c r="X172" s="17">
        <v>1593.45</v>
      </c>
      <c r="Y172" s="17">
        <v>1557.95</v>
      </c>
      <c r="Z172" s="17">
        <v>2057.85</v>
      </c>
    </row>
    <row r="173" spans="2:26" ht="14.4" outlineLevel="1" x14ac:dyDescent="0.3">
      <c r="B173" s="49"/>
      <c r="D173">
        <v>418.75</v>
      </c>
      <c r="E173">
        <v>374.3</v>
      </c>
      <c r="F173" s="150">
        <v>312.85000000000002</v>
      </c>
      <c r="G173" s="49">
        <v>203.15</v>
      </c>
      <c r="H173" s="10">
        <v>235.4</v>
      </c>
      <c r="I173" s="10">
        <v>338.4</v>
      </c>
      <c r="J173" s="10">
        <v>452.45</v>
      </c>
      <c r="K173" s="50">
        <v>471.15</v>
      </c>
      <c r="L173" s="49">
        <v>15.8</v>
      </c>
      <c r="M173" s="10">
        <v>63.6</v>
      </c>
      <c r="N173" s="10">
        <v>123.1</v>
      </c>
      <c r="O173" s="10">
        <v>125.45</v>
      </c>
      <c r="P173" s="50">
        <v>341.25</v>
      </c>
      <c r="Q173" s="49">
        <v>118.35</v>
      </c>
      <c r="R173" s="10">
        <v>161.5</v>
      </c>
      <c r="S173" s="10">
        <v>262.60000000000002</v>
      </c>
      <c r="T173" s="10">
        <v>381.95</v>
      </c>
      <c r="U173" s="50">
        <v>130.63</v>
      </c>
      <c r="V173" s="17">
        <v>1835.45</v>
      </c>
      <c r="W173" s="17">
        <v>1963</v>
      </c>
      <c r="X173" s="17">
        <v>1607.8</v>
      </c>
      <c r="Y173" s="17">
        <v>1552.55</v>
      </c>
      <c r="Z173" s="17">
        <v>2047.9</v>
      </c>
    </row>
    <row r="174" spans="2:26" ht="14.4" outlineLevel="1" x14ac:dyDescent="0.3">
      <c r="B174" s="49"/>
      <c r="D174">
        <v>419.8</v>
      </c>
      <c r="E174">
        <v>373.7</v>
      </c>
      <c r="F174" s="150">
        <v>311.35000000000002</v>
      </c>
      <c r="G174" s="49">
        <v>202.45</v>
      </c>
      <c r="H174" s="10">
        <v>236.1</v>
      </c>
      <c r="I174" s="10">
        <v>341.4</v>
      </c>
      <c r="J174" s="10">
        <v>453.1</v>
      </c>
      <c r="K174" s="50">
        <v>464.95</v>
      </c>
      <c r="L174" s="49">
        <v>15.1</v>
      </c>
      <c r="M174" s="10">
        <v>65.400000000000006</v>
      </c>
      <c r="N174" s="10">
        <v>121.75</v>
      </c>
      <c r="O174" s="10">
        <v>124.15</v>
      </c>
      <c r="P174" s="50">
        <v>352.5</v>
      </c>
      <c r="Q174" s="49">
        <v>116.55</v>
      </c>
      <c r="R174" s="10">
        <v>164.85</v>
      </c>
      <c r="S174" s="10">
        <v>252.5</v>
      </c>
      <c r="T174" s="10">
        <v>385.55</v>
      </c>
      <c r="U174" s="50">
        <v>139.83000000000001</v>
      </c>
      <c r="V174" s="17">
        <v>1846.6</v>
      </c>
      <c r="W174" s="17">
        <v>1984.9</v>
      </c>
      <c r="X174" s="17">
        <v>1590.9</v>
      </c>
      <c r="Y174" s="17">
        <v>1539.4</v>
      </c>
      <c r="Z174" s="17">
        <v>2027.35</v>
      </c>
    </row>
    <row r="175" spans="2:26" ht="14.4" outlineLevel="1" x14ac:dyDescent="0.3">
      <c r="B175" s="49"/>
      <c r="D175">
        <v>421.3</v>
      </c>
      <c r="E175">
        <v>365.45</v>
      </c>
      <c r="F175" s="150">
        <v>307.35000000000002</v>
      </c>
      <c r="G175" s="49">
        <v>205.4</v>
      </c>
      <c r="H175" s="10">
        <v>234.6</v>
      </c>
      <c r="I175" s="10">
        <v>343.2</v>
      </c>
      <c r="J175" s="10">
        <v>455.65</v>
      </c>
      <c r="K175" s="50">
        <v>465.45</v>
      </c>
      <c r="L175" s="49">
        <v>15.8</v>
      </c>
      <c r="M175" s="10">
        <v>68.650000000000006</v>
      </c>
      <c r="N175" s="10">
        <v>123.2</v>
      </c>
      <c r="O175" s="10">
        <v>124.15</v>
      </c>
      <c r="P175" s="50">
        <v>362.6</v>
      </c>
      <c r="Q175" s="49">
        <v>117.55</v>
      </c>
      <c r="R175" s="10">
        <v>165</v>
      </c>
      <c r="S175" s="10">
        <v>251.05</v>
      </c>
      <c r="T175" s="10">
        <v>380.95</v>
      </c>
      <c r="U175" s="50">
        <v>138.01</v>
      </c>
      <c r="V175" s="17">
        <v>1916.55</v>
      </c>
      <c r="W175" s="17">
        <v>1940.6</v>
      </c>
      <c r="X175" s="17">
        <v>1611.1</v>
      </c>
      <c r="Y175" s="17">
        <v>1530.45</v>
      </c>
      <c r="Z175" s="17">
        <v>2076.75</v>
      </c>
    </row>
    <row r="176" spans="2:26" ht="14.4" outlineLevel="1" x14ac:dyDescent="0.3">
      <c r="B176" s="49"/>
      <c r="D176">
        <v>407.7</v>
      </c>
      <c r="E176">
        <v>370.05</v>
      </c>
      <c r="F176" s="150">
        <v>307.3</v>
      </c>
      <c r="G176" s="49">
        <v>212.7</v>
      </c>
      <c r="H176" s="10">
        <v>228.6</v>
      </c>
      <c r="I176" s="10">
        <v>345.6</v>
      </c>
      <c r="J176" s="10">
        <v>460.1</v>
      </c>
      <c r="K176" s="50">
        <v>465.25</v>
      </c>
      <c r="L176" s="49">
        <v>16.45</v>
      </c>
      <c r="M176" s="10">
        <v>66.150000000000006</v>
      </c>
      <c r="N176" s="10">
        <v>120.35</v>
      </c>
      <c r="O176" s="10">
        <v>128.19999999999999</v>
      </c>
      <c r="P176" s="50">
        <v>370.1</v>
      </c>
      <c r="Q176" s="49">
        <v>117.35</v>
      </c>
      <c r="R176" s="10">
        <v>162.55000000000001</v>
      </c>
      <c r="S176" s="10">
        <v>256.45</v>
      </c>
      <c r="T176" s="10">
        <v>389.7</v>
      </c>
      <c r="U176" s="50">
        <v>139.27000000000001</v>
      </c>
      <c r="V176" s="17">
        <v>1897.15</v>
      </c>
      <c r="W176" s="17">
        <v>1919.55</v>
      </c>
      <c r="X176" s="17">
        <v>1606.35</v>
      </c>
      <c r="Y176" s="17">
        <v>1571.75</v>
      </c>
      <c r="Z176" s="17">
        <v>2053.6999999999998</v>
      </c>
    </row>
    <row r="177" spans="2:26" ht="14.4" outlineLevel="1" x14ac:dyDescent="0.3">
      <c r="B177" s="49"/>
      <c r="D177">
        <v>387.5</v>
      </c>
      <c r="E177">
        <v>369.25</v>
      </c>
      <c r="F177" s="150">
        <v>307.45</v>
      </c>
      <c r="G177" s="49">
        <v>216.3</v>
      </c>
      <c r="H177" s="10">
        <v>224.05</v>
      </c>
      <c r="I177" s="10">
        <v>345.4</v>
      </c>
      <c r="J177" s="10">
        <v>458.2</v>
      </c>
      <c r="K177" s="50">
        <v>460.6</v>
      </c>
      <c r="L177" s="49">
        <v>17.600000000000001</v>
      </c>
      <c r="M177" s="10">
        <v>64.75</v>
      </c>
      <c r="N177" s="10">
        <v>120.4</v>
      </c>
      <c r="O177" s="10">
        <v>127.15</v>
      </c>
      <c r="P177" s="50">
        <v>362.25</v>
      </c>
      <c r="Q177" s="49">
        <v>121.05</v>
      </c>
      <c r="R177" s="10">
        <v>162.25</v>
      </c>
      <c r="S177" s="10">
        <v>258.85000000000002</v>
      </c>
      <c r="T177" s="10">
        <v>402.75</v>
      </c>
      <c r="U177" s="50">
        <v>135.31</v>
      </c>
      <c r="V177" s="17">
        <v>1872.1</v>
      </c>
      <c r="W177" s="17">
        <v>1911.75</v>
      </c>
      <c r="X177" s="17">
        <v>1600.45</v>
      </c>
      <c r="Y177" s="17">
        <v>1576.3</v>
      </c>
      <c r="Z177" s="17">
        <v>2023.2</v>
      </c>
    </row>
    <row r="178" spans="2:26" ht="14.4" outlineLevel="1" x14ac:dyDescent="0.3">
      <c r="B178" s="49"/>
      <c r="D178">
        <v>368.15</v>
      </c>
      <c r="E178">
        <v>366.8</v>
      </c>
      <c r="F178" s="150">
        <v>306.05</v>
      </c>
      <c r="G178" s="49">
        <v>215.9</v>
      </c>
      <c r="H178" s="10">
        <v>222.9</v>
      </c>
      <c r="I178" s="10">
        <v>338.85</v>
      </c>
      <c r="J178" s="10">
        <v>451.65</v>
      </c>
      <c r="K178" s="50">
        <v>470</v>
      </c>
      <c r="L178" s="49">
        <v>18.2</v>
      </c>
      <c r="M178" s="10">
        <v>63.2</v>
      </c>
      <c r="N178" s="10">
        <v>122.95</v>
      </c>
      <c r="O178" s="10">
        <v>126.2</v>
      </c>
      <c r="P178" s="50">
        <v>363.15</v>
      </c>
      <c r="Q178" s="49">
        <v>124.25</v>
      </c>
      <c r="R178" s="10">
        <v>162.75</v>
      </c>
      <c r="S178" s="10">
        <v>252.6</v>
      </c>
      <c r="T178" s="10">
        <v>392.95</v>
      </c>
      <c r="U178" s="50">
        <v>132.63</v>
      </c>
      <c r="V178" s="17">
        <v>1879.25</v>
      </c>
      <c r="W178" s="17">
        <v>1938.65</v>
      </c>
      <c r="X178" s="17">
        <v>1619.9</v>
      </c>
      <c r="Y178" s="17">
        <v>1603.45</v>
      </c>
      <c r="Z178" s="17">
        <v>2011.95</v>
      </c>
    </row>
    <row r="179" spans="2:26" ht="14.4" outlineLevel="1" x14ac:dyDescent="0.3">
      <c r="B179" s="49"/>
      <c r="D179">
        <v>386.55</v>
      </c>
      <c r="E179">
        <v>363</v>
      </c>
      <c r="F179" s="150">
        <v>305.7</v>
      </c>
      <c r="G179" s="49">
        <v>213.55</v>
      </c>
      <c r="H179" s="10">
        <v>217.95</v>
      </c>
      <c r="I179" s="10">
        <v>335.1</v>
      </c>
      <c r="J179" s="10">
        <v>456.1</v>
      </c>
      <c r="K179" s="50">
        <v>470.1</v>
      </c>
      <c r="L179" s="49">
        <v>17.399999999999999</v>
      </c>
      <c r="M179" s="10">
        <v>63.95</v>
      </c>
      <c r="N179" s="10">
        <v>121.7</v>
      </c>
      <c r="O179" s="10">
        <v>124.55</v>
      </c>
      <c r="P179" s="50">
        <v>361.1</v>
      </c>
      <c r="Q179" s="49">
        <v>123.05</v>
      </c>
      <c r="R179" s="10">
        <v>159.75</v>
      </c>
      <c r="S179" s="10">
        <v>248.7</v>
      </c>
      <c r="T179" s="10">
        <v>380.3</v>
      </c>
      <c r="U179" s="50">
        <v>133.55000000000001</v>
      </c>
      <c r="V179" s="17">
        <v>1873</v>
      </c>
      <c r="W179" s="17">
        <v>1878.65</v>
      </c>
      <c r="X179" s="17">
        <v>1591.75</v>
      </c>
      <c r="Y179" s="17">
        <v>1613.05</v>
      </c>
      <c r="Z179" s="17">
        <v>2044.6</v>
      </c>
    </row>
    <row r="180" spans="2:26" ht="14.4" outlineLevel="1" x14ac:dyDescent="0.3">
      <c r="B180" s="49"/>
      <c r="D180">
        <v>405.85</v>
      </c>
      <c r="E180">
        <v>345.95</v>
      </c>
      <c r="F180" s="150">
        <v>302.89999999999998</v>
      </c>
      <c r="G180" s="49">
        <v>214</v>
      </c>
      <c r="H180" s="10">
        <v>212.4</v>
      </c>
      <c r="I180" s="10">
        <v>340.5</v>
      </c>
      <c r="J180" s="10">
        <v>451</v>
      </c>
      <c r="K180" s="50">
        <v>469.55</v>
      </c>
      <c r="L180" s="49">
        <v>20.75</v>
      </c>
      <c r="M180" s="10">
        <v>61.05</v>
      </c>
      <c r="N180" s="10">
        <v>119</v>
      </c>
      <c r="O180" s="10">
        <v>118.9</v>
      </c>
      <c r="P180" s="50">
        <v>354.7</v>
      </c>
      <c r="Q180" s="49">
        <v>122.7</v>
      </c>
      <c r="R180" s="10">
        <v>151.65</v>
      </c>
      <c r="S180" s="10">
        <v>249.25</v>
      </c>
      <c r="T180" s="10">
        <v>355.15</v>
      </c>
      <c r="U180" s="50">
        <v>129.22999999999999</v>
      </c>
      <c r="V180" s="17">
        <v>1866.25</v>
      </c>
      <c r="W180" s="17">
        <v>1855.9</v>
      </c>
      <c r="X180" s="17">
        <v>1587.35</v>
      </c>
      <c r="Y180" s="17">
        <v>1584.5</v>
      </c>
      <c r="Z180" s="17">
        <v>1990.75</v>
      </c>
    </row>
    <row r="181" spans="2:26" ht="14.4" outlineLevel="1" x14ac:dyDescent="0.3">
      <c r="B181" s="49"/>
      <c r="E181">
        <v>351.3</v>
      </c>
      <c r="F181" s="150">
        <v>299.10000000000002</v>
      </c>
      <c r="G181" s="49">
        <v>213.05</v>
      </c>
      <c r="H181" s="10">
        <v>212.5</v>
      </c>
      <c r="I181" s="10">
        <v>340.15</v>
      </c>
      <c r="J181" s="10">
        <v>451.45</v>
      </c>
      <c r="K181" s="50">
        <v>470.5</v>
      </c>
      <c r="L181" s="49">
        <v>20.55</v>
      </c>
      <c r="M181" s="10">
        <v>61.25</v>
      </c>
      <c r="N181" s="10">
        <v>118.4</v>
      </c>
      <c r="O181" s="10">
        <v>120.1</v>
      </c>
      <c r="P181" s="50">
        <v>362.75</v>
      </c>
      <c r="Q181" s="49">
        <v>120.95</v>
      </c>
      <c r="R181" s="10">
        <v>156</v>
      </c>
      <c r="S181" s="10">
        <v>255</v>
      </c>
      <c r="T181" s="10">
        <v>380.65</v>
      </c>
      <c r="U181" s="50">
        <v>127.53</v>
      </c>
      <c r="V181" s="17">
        <v>1933.4</v>
      </c>
      <c r="W181" s="17">
        <v>1877.25</v>
      </c>
      <c r="X181" s="17">
        <v>1588.85</v>
      </c>
      <c r="Y181" s="17">
        <v>1573.7</v>
      </c>
      <c r="Z181" s="17">
        <v>1987.3</v>
      </c>
    </row>
    <row r="182" spans="2:26" ht="14.4" outlineLevel="1" x14ac:dyDescent="0.3">
      <c r="B182" s="49"/>
      <c r="E182">
        <v>365.25</v>
      </c>
      <c r="F182" s="150">
        <v>296.95</v>
      </c>
      <c r="G182" s="49">
        <v>214.5</v>
      </c>
      <c r="H182" s="10">
        <v>212</v>
      </c>
      <c r="I182" s="10">
        <v>335.15</v>
      </c>
      <c r="J182" s="10">
        <v>455.2</v>
      </c>
      <c r="K182" s="50">
        <v>466.55</v>
      </c>
      <c r="L182" s="49">
        <v>19.3</v>
      </c>
      <c r="M182" s="10">
        <v>62.25</v>
      </c>
      <c r="N182" s="10">
        <v>118.8</v>
      </c>
      <c r="O182" s="10">
        <v>120.6</v>
      </c>
      <c r="P182" s="50">
        <v>374.3</v>
      </c>
      <c r="Q182" s="49">
        <v>119.7</v>
      </c>
      <c r="R182" s="10">
        <v>159.6</v>
      </c>
      <c r="S182" s="10">
        <v>247.05</v>
      </c>
      <c r="T182" s="10">
        <v>367.15</v>
      </c>
      <c r="U182" s="50">
        <v>127.24</v>
      </c>
      <c r="V182" s="17">
        <v>1929.45</v>
      </c>
      <c r="W182" s="17">
        <v>1872.6</v>
      </c>
      <c r="X182" s="17">
        <v>1571.95</v>
      </c>
      <c r="Y182" s="17">
        <v>1590.15</v>
      </c>
      <c r="Z182" s="17">
        <v>1970.7</v>
      </c>
    </row>
    <row r="183" spans="2:26" ht="14.4" outlineLevel="1" x14ac:dyDescent="0.3">
      <c r="B183" s="49"/>
      <c r="E183">
        <v>363.1</v>
      </c>
      <c r="F183" s="150">
        <v>290.89999999999998</v>
      </c>
      <c r="G183" s="49">
        <v>202.95</v>
      </c>
      <c r="H183" s="10">
        <v>217.3</v>
      </c>
      <c r="I183" s="10">
        <v>332.45</v>
      </c>
      <c r="J183" s="10">
        <v>456.45</v>
      </c>
      <c r="K183" s="50">
        <v>464.65</v>
      </c>
      <c r="L183" s="49">
        <v>17.2</v>
      </c>
      <c r="M183" s="10">
        <v>62.5</v>
      </c>
      <c r="N183" s="10">
        <v>121.95</v>
      </c>
      <c r="O183" s="10">
        <v>122.5</v>
      </c>
      <c r="P183" s="50">
        <v>350.15</v>
      </c>
      <c r="Q183" s="49">
        <v>108.75</v>
      </c>
      <c r="R183" s="10">
        <v>161.19999999999999</v>
      </c>
      <c r="S183" s="10">
        <v>237.95</v>
      </c>
      <c r="T183" s="10">
        <v>368.25</v>
      </c>
      <c r="U183" s="50">
        <v>124.18</v>
      </c>
      <c r="V183" s="17">
        <v>1872.7</v>
      </c>
      <c r="W183" s="17">
        <v>1889.3</v>
      </c>
      <c r="X183" s="17">
        <v>1542.5</v>
      </c>
      <c r="Y183" s="17">
        <v>1604.1</v>
      </c>
      <c r="Z183" s="17">
        <v>1911.35</v>
      </c>
    </row>
    <row r="184" spans="2:26" ht="14.4" outlineLevel="1" x14ac:dyDescent="0.3">
      <c r="B184" s="49"/>
      <c r="E184">
        <v>357.9</v>
      </c>
      <c r="F184" s="150">
        <v>315.85000000000002</v>
      </c>
      <c r="G184" s="49">
        <v>203.4</v>
      </c>
      <c r="H184" s="10">
        <v>218</v>
      </c>
      <c r="I184" s="10">
        <v>326.7</v>
      </c>
      <c r="J184" s="10">
        <v>457.1</v>
      </c>
      <c r="K184" s="50">
        <v>474.25</v>
      </c>
      <c r="L184" s="49">
        <v>17.95</v>
      </c>
      <c r="M184" s="10">
        <v>62.2</v>
      </c>
      <c r="N184" s="10">
        <v>118.35</v>
      </c>
      <c r="O184" s="10">
        <v>120.15</v>
      </c>
      <c r="P184" s="50">
        <v>342.25</v>
      </c>
      <c r="Q184" s="49">
        <v>110.55</v>
      </c>
      <c r="R184" s="10">
        <v>160.85</v>
      </c>
      <c r="S184" s="10">
        <v>233.3</v>
      </c>
      <c r="T184" s="10">
        <v>367.75</v>
      </c>
      <c r="U184" s="50">
        <v>123.47</v>
      </c>
      <c r="V184" s="17">
        <v>1885.95</v>
      </c>
      <c r="W184" s="17">
        <v>1873</v>
      </c>
      <c r="X184" s="17">
        <v>1493.55</v>
      </c>
      <c r="Y184" s="17">
        <v>1634.05</v>
      </c>
      <c r="Z184" s="17">
        <v>1897.4</v>
      </c>
    </row>
    <row r="185" spans="2:26" ht="14.4" outlineLevel="1" x14ac:dyDescent="0.3">
      <c r="B185" s="49"/>
      <c r="E185">
        <v>354.1</v>
      </c>
      <c r="F185" s="150">
        <v>318.64999999999998</v>
      </c>
      <c r="G185" s="49">
        <v>207.75</v>
      </c>
      <c r="H185" s="10">
        <v>217.55</v>
      </c>
      <c r="I185" s="10">
        <v>334.6</v>
      </c>
      <c r="J185" s="10">
        <v>464.1</v>
      </c>
      <c r="K185" s="50">
        <v>478.45</v>
      </c>
      <c r="L185" s="49">
        <v>18.45</v>
      </c>
      <c r="M185" s="10">
        <v>61.55</v>
      </c>
      <c r="N185" s="10">
        <v>116.75</v>
      </c>
      <c r="O185" s="10">
        <v>120.9</v>
      </c>
      <c r="P185" s="50">
        <v>340.75</v>
      </c>
      <c r="Q185" s="49">
        <v>115.5</v>
      </c>
      <c r="R185" s="10">
        <v>165</v>
      </c>
      <c r="S185" s="10">
        <v>245.85</v>
      </c>
      <c r="T185" s="10">
        <v>360.75</v>
      </c>
      <c r="U185" s="50">
        <v>124.93</v>
      </c>
      <c r="V185" s="17">
        <v>1904.75</v>
      </c>
      <c r="W185" s="17">
        <v>1859.85</v>
      </c>
      <c r="X185" s="17">
        <v>1527.85</v>
      </c>
      <c r="Y185" s="17">
        <v>1643.15</v>
      </c>
      <c r="Z185" s="17">
        <v>1909.7</v>
      </c>
    </row>
    <row r="186" spans="2:26" ht="14.4" outlineLevel="1" x14ac:dyDescent="0.3">
      <c r="B186" s="49"/>
      <c r="E186">
        <v>354.9</v>
      </c>
      <c r="F186" s="150">
        <v>320.89999999999998</v>
      </c>
      <c r="G186" s="49">
        <v>208.6</v>
      </c>
      <c r="H186" s="10">
        <v>220.05</v>
      </c>
      <c r="I186" s="10">
        <v>333.15</v>
      </c>
      <c r="J186" s="10">
        <v>462.1</v>
      </c>
      <c r="K186" s="50">
        <v>476.95</v>
      </c>
      <c r="L186" s="49">
        <v>18.25</v>
      </c>
      <c r="M186" s="10">
        <v>62.4</v>
      </c>
      <c r="N186" s="10">
        <v>117.45</v>
      </c>
      <c r="O186" s="10">
        <v>124.1</v>
      </c>
      <c r="P186" s="50">
        <v>330.65</v>
      </c>
      <c r="Q186" s="49">
        <v>114.2</v>
      </c>
      <c r="R186" s="10">
        <v>164.85</v>
      </c>
      <c r="S186" s="10">
        <v>247.2</v>
      </c>
      <c r="T186" s="10">
        <v>367.05</v>
      </c>
      <c r="U186" s="50">
        <v>128.49</v>
      </c>
      <c r="V186" s="17">
        <v>1947.6</v>
      </c>
      <c r="W186" s="17">
        <v>1920.7</v>
      </c>
      <c r="X186" s="17">
        <v>1513.25</v>
      </c>
      <c r="Y186" s="17">
        <v>1681.1</v>
      </c>
      <c r="Z186" s="17">
        <v>1899.65</v>
      </c>
    </row>
    <row r="187" spans="2:26" ht="14.4" outlineLevel="1" x14ac:dyDescent="0.3">
      <c r="B187" s="49"/>
      <c r="E187">
        <v>367</v>
      </c>
      <c r="F187" s="150">
        <v>329.2</v>
      </c>
      <c r="G187" s="49">
        <v>209.5</v>
      </c>
      <c r="H187" s="10">
        <v>216.75</v>
      </c>
      <c r="I187" s="10">
        <v>334.4</v>
      </c>
      <c r="J187" s="10">
        <v>468.05</v>
      </c>
      <c r="K187" s="50">
        <v>478.6</v>
      </c>
      <c r="L187" s="49">
        <v>17.95</v>
      </c>
      <c r="M187" s="10">
        <v>65.5</v>
      </c>
      <c r="N187" s="10">
        <v>118</v>
      </c>
      <c r="O187" s="10">
        <v>124.55</v>
      </c>
      <c r="P187" s="50">
        <v>334.05</v>
      </c>
      <c r="Q187" s="49">
        <v>116.65</v>
      </c>
      <c r="R187" s="10">
        <v>163.9</v>
      </c>
      <c r="S187" s="10">
        <v>250.3</v>
      </c>
      <c r="T187" s="10">
        <v>362.15</v>
      </c>
      <c r="U187" s="50">
        <v>124.48</v>
      </c>
      <c r="V187" s="17">
        <v>1927.9</v>
      </c>
      <c r="W187" s="17">
        <v>1903.4</v>
      </c>
      <c r="X187" s="17">
        <v>1509.4</v>
      </c>
      <c r="Y187" s="17">
        <v>1681</v>
      </c>
      <c r="Z187" s="17">
        <v>1898.55</v>
      </c>
    </row>
    <row r="188" spans="2:26" ht="14.4" outlineLevel="1" x14ac:dyDescent="0.3">
      <c r="B188" s="49"/>
      <c r="E188">
        <v>366.6</v>
      </c>
      <c r="F188" s="150">
        <v>328.75</v>
      </c>
      <c r="G188" s="49">
        <v>211.55</v>
      </c>
      <c r="H188" s="10">
        <v>216</v>
      </c>
      <c r="I188" s="10">
        <v>335.35</v>
      </c>
      <c r="J188" s="10">
        <v>470.35</v>
      </c>
      <c r="K188" s="50">
        <v>477</v>
      </c>
      <c r="L188" s="49">
        <v>18.8</v>
      </c>
      <c r="M188" s="10">
        <v>68.75</v>
      </c>
      <c r="N188" s="10">
        <v>117.65</v>
      </c>
      <c r="O188" s="10">
        <v>122.8</v>
      </c>
      <c r="P188" s="50">
        <v>326.25</v>
      </c>
      <c r="Q188" s="49">
        <v>116.15</v>
      </c>
      <c r="R188" s="10">
        <v>163.30000000000001</v>
      </c>
      <c r="S188" s="10">
        <v>252.4</v>
      </c>
      <c r="T188" s="10">
        <v>363.3</v>
      </c>
      <c r="U188" s="50">
        <v>122.42</v>
      </c>
      <c r="V188" s="17">
        <v>1981.85</v>
      </c>
      <c r="W188" s="17">
        <v>1901.25</v>
      </c>
      <c r="X188" s="17">
        <v>1493.15</v>
      </c>
      <c r="Y188" s="17">
        <v>1673.7</v>
      </c>
      <c r="Z188" s="17">
        <v>1896.6</v>
      </c>
    </row>
    <row r="189" spans="2:26" ht="14.4" outlineLevel="1" x14ac:dyDescent="0.3">
      <c r="B189" s="49"/>
      <c r="E189">
        <v>380.95</v>
      </c>
      <c r="F189" s="150">
        <v>308.05</v>
      </c>
      <c r="G189" s="49">
        <v>211.15</v>
      </c>
      <c r="H189" s="10">
        <v>218.05</v>
      </c>
      <c r="I189" s="10">
        <v>331.55</v>
      </c>
      <c r="J189" s="10">
        <v>477.25</v>
      </c>
      <c r="K189" s="50">
        <v>483.65</v>
      </c>
      <c r="L189" s="49">
        <v>18.149999999999999</v>
      </c>
      <c r="M189" s="10">
        <v>67.849999999999994</v>
      </c>
      <c r="N189" s="10">
        <v>116.75</v>
      </c>
      <c r="O189" s="10">
        <v>125.25</v>
      </c>
      <c r="P189" s="50">
        <v>342.7</v>
      </c>
      <c r="Q189" s="49">
        <v>116.75</v>
      </c>
      <c r="R189" s="10">
        <v>169.35</v>
      </c>
      <c r="S189" s="10">
        <v>255.75</v>
      </c>
      <c r="T189" s="10">
        <v>358.45</v>
      </c>
      <c r="U189" s="50">
        <v>124.5</v>
      </c>
      <c r="V189" s="17">
        <v>1966.2</v>
      </c>
      <c r="W189" s="17">
        <v>1884.5</v>
      </c>
      <c r="X189" s="17">
        <v>1506.8</v>
      </c>
      <c r="Y189" s="17">
        <v>1689.55</v>
      </c>
      <c r="Z189" s="17">
        <v>1971.25</v>
      </c>
    </row>
    <row r="190" spans="2:26" ht="14.4" outlineLevel="1" x14ac:dyDescent="0.3">
      <c r="B190" s="49"/>
      <c r="E190">
        <v>381.6</v>
      </c>
      <c r="F190" s="150">
        <v>328.7</v>
      </c>
      <c r="G190" s="49">
        <v>209</v>
      </c>
      <c r="H190" s="10">
        <v>219.1</v>
      </c>
      <c r="I190" s="10">
        <v>332.85</v>
      </c>
      <c r="J190" s="10">
        <v>476.4</v>
      </c>
      <c r="K190" s="50">
        <v>483.95</v>
      </c>
      <c r="L190" s="49">
        <v>19.899999999999999</v>
      </c>
      <c r="M190" s="10">
        <v>67.55</v>
      </c>
      <c r="N190" s="10">
        <v>115.55</v>
      </c>
      <c r="O190" s="10">
        <v>125.3</v>
      </c>
      <c r="P190" s="50">
        <v>364.9</v>
      </c>
      <c r="Q190" s="49">
        <v>117.95</v>
      </c>
      <c r="R190" s="10">
        <v>166.6</v>
      </c>
      <c r="S190" s="10">
        <v>256.3</v>
      </c>
      <c r="T190" s="10">
        <v>360.8</v>
      </c>
      <c r="U190" s="50">
        <v>125.4</v>
      </c>
      <c r="V190" s="17">
        <v>1990.5</v>
      </c>
      <c r="W190" s="17">
        <v>1873.65</v>
      </c>
      <c r="X190" s="17">
        <v>1530.1</v>
      </c>
      <c r="Y190" s="17">
        <v>1686.35</v>
      </c>
      <c r="Z190" s="17">
        <v>1976.05</v>
      </c>
    </row>
    <row r="191" spans="2:26" ht="14.4" outlineLevel="1" x14ac:dyDescent="0.3">
      <c r="B191" s="49"/>
      <c r="E191">
        <v>377.7</v>
      </c>
      <c r="F191" s="150">
        <v>330.55</v>
      </c>
      <c r="G191" s="49">
        <v>213.85</v>
      </c>
      <c r="H191" s="10">
        <v>220.25</v>
      </c>
      <c r="I191" s="10">
        <v>331.1</v>
      </c>
      <c r="J191" s="10">
        <v>473.95</v>
      </c>
      <c r="K191" s="50">
        <v>489.05</v>
      </c>
      <c r="L191" s="49">
        <v>19.899999999999999</v>
      </c>
      <c r="M191" s="10">
        <v>65.900000000000006</v>
      </c>
      <c r="N191" s="10">
        <v>113.55</v>
      </c>
      <c r="O191" s="10">
        <v>125.05</v>
      </c>
      <c r="P191" s="50">
        <v>356.9</v>
      </c>
      <c r="Q191" s="49">
        <v>121.05</v>
      </c>
      <c r="R191" s="10">
        <v>165.15</v>
      </c>
      <c r="S191" s="10">
        <v>253.4</v>
      </c>
      <c r="T191" s="10">
        <v>363.7</v>
      </c>
      <c r="U191" s="50">
        <v>125.13</v>
      </c>
      <c r="V191" s="17">
        <v>2062.5</v>
      </c>
      <c r="W191" s="17">
        <v>1863.65</v>
      </c>
      <c r="X191" s="17">
        <v>1514.2</v>
      </c>
      <c r="Y191" s="17">
        <v>1691.45</v>
      </c>
      <c r="Z191" s="17">
        <v>2007.6</v>
      </c>
    </row>
    <row r="192" spans="2:26" ht="14.4" outlineLevel="1" x14ac:dyDescent="0.3">
      <c r="B192" s="49"/>
      <c r="E192">
        <v>370.45</v>
      </c>
      <c r="F192" s="150">
        <v>328.6</v>
      </c>
      <c r="G192" s="49">
        <v>213.4</v>
      </c>
      <c r="H192" s="10">
        <v>220.55</v>
      </c>
      <c r="I192" s="10">
        <v>327</v>
      </c>
      <c r="J192" s="10">
        <v>465.5</v>
      </c>
      <c r="K192" s="50">
        <v>481.6</v>
      </c>
      <c r="L192" s="49">
        <v>20.75</v>
      </c>
      <c r="M192" s="10">
        <v>69.150000000000006</v>
      </c>
      <c r="N192" s="10">
        <v>113.7</v>
      </c>
      <c r="O192" s="10">
        <v>129.69999999999999</v>
      </c>
      <c r="P192" s="50">
        <v>366</v>
      </c>
      <c r="Q192" s="49">
        <v>127.25</v>
      </c>
      <c r="R192" s="10">
        <v>168.3</v>
      </c>
      <c r="S192" s="10">
        <v>249.65</v>
      </c>
      <c r="T192" s="10">
        <v>356.6</v>
      </c>
      <c r="U192" s="50">
        <v>127.02</v>
      </c>
      <c r="V192" s="17">
        <v>2148.4</v>
      </c>
      <c r="W192" s="17">
        <v>1891.6</v>
      </c>
      <c r="X192" s="17">
        <v>1506.2</v>
      </c>
      <c r="Y192" s="17">
        <v>1680.85</v>
      </c>
      <c r="Z192" s="17">
        <v>1981.65</v>
      </c>
    </row>
    <row r="193" spans="2:26" ht="14.4" outlineLevel="1" x14ac:dyDescent="0.3">
      <c r="B193" s="49"/>
      <c r="E193">
        <v>372.15</v>
      </c>
      <c r="F193" s="150">
        <v>325.10000000000002</v>
      </c>
      <c r="G193" s="49">
        <v>211.45</v>
      </c>
      <c r="H193" s="10">
        <v>218.7</v>
      </c>
      <c r="I193" s="10">
        <v>333.45</v>
      </c>
      <c r="J193" s="10">
        <v>464.55</v>
      </c>
      <c r="K193" s="50">
        <v>442.65</v>
      </c>
      <c r="L193" s="49">
        <v>24.2</v>
      </c>
      <c r="M193" s="10">
        <v>72.599999999999994</v>
      </c>
      <c r="N193" s="10">
        <v>112.1</v>
      </c>
      <c r="O193" s="10">
        <v>126.95</v>
      </c>
      <c r="P193" s="50">
        <v>345.55</v>
      </c>
      <c r="Q193" s="49">
        <v>132.75</v>
      </c>
      <c r="R193" s="10">
        <v>167</v>
      </c>
      <c r="S193" s="10">
        <v>245.1</v>
      </c>
      <c r="T193" s="10">
        <v>349.1</v>
      </c>
      <c r="U193" s="50">
        <v>123.08</v>
      </c>
      <c r="V193" s="17">
        <v>2113.6</v>
      </c>
      <c r="W193" s="17">
        <v>1869.8</v>
      </c>
      <c r="X193" s="17">
        <v>1503.7</v>
      </c>
      <c r="Y193" s="17">
        <v>1649.3</v>
      </c>
      <c r="Z193" s="17">
        <v>1950.4</v>
      </c>
    </row>
    <row r="194" spans="2:26" ht="14.4" outlineLevel="1" x14ac:dyDescent="0.3">
      <c r="B194" s="49"/>
      <c r="E194">
        <v>369.65</v>
      </c>
      <c r="F194" s="150">
        <v>329.1</v>
      </c>
      <c r="G194" s="49">
        <v>205.4</v>
      </c>
      <c r="H194" s="10">
        <v>218.4</v>
      </c>
      <c r="I194" s="10">
        <v>335.05</v>
      </c>
      <c r="J194" s="10">
        <v>463.3</v>
      </c>
      <c r="K194" s="50">
        <v>441.1</v>
      </c>
      <c r="L194" s="49">
        <v>25.5</v>
      </c>
      <c r="M194" s="10">
        <v>76.2</v>
      </c>
      <c r="N194" s="10">
        <v>110</v>
      </c>
      <c r="O194" s="10">
        <v>128.94999999999999</v>
      </c>
      <c r="P194" s="50">
        <v>364.85</v>
      </c>
      <c r="Q194" s="49">
        <v>138.35</v>
      </c>
      <c r="R194" s="10">
        <v>169.2</v>
      </c>
      <c r="S194" s="10">
        <v>241.75</v>
      </c>
      <c r="T194" s="10">
        <v>356.5</v>
      </c>
      <c r="U194" s="50">
        <v>123.12</v>
      </c>
      <c r="V194" s="17">
        <v>2085.4499999999998</v>
      </c>
      <c r="W194" s="17">
        <v>1844.65</v>
      </c>
      <c r="X194" s="17">
        <v>1489.6</v>
      </c>
      <c r="Y194" s="17">
        <v>1639.85</v>
      </c>
      <c r="Z194" s="17">
        <v>1971.1</v>
      </c>
    </row>
    <row r="195" spans="2:26" ht="14.4" outlineLevel="1" x14ac:dyDescent="0.3">
      <c r="B195" s="49"/>
      <c r="E195">
        <v>369.35</v>
      </c>
      <c r="F195" s="150">
        <v>326.14999999999998</v>
      </c>
      <c r="G195" s="49">
        <v>202.8</v>
      </c>
      <c r="H195" s="10">
        <v>223.3</v>
      </c>
      <c r="I195" s="10">
        <v>338.05</v>
      </c>
      <c r="J195" s="10">
        <v>462.65</v>
      </c>
      <c r="K195" s="50">
        <v>449.55</v>
      </c>
      <c r="L195" s="49">
        <v>26.75</v>
      </c>
      <c r="M195" s="10">
        <v>80</v>
      </c>
      <c r="N195" s="10">
        <v>109.55</v>
      </c>
      <c r="O195" s="10">
        <v>130.35</v>
      </c>
      <c r="P195" s="50">
        <v>361.95</v>
      </c>
      <c r="Q195" s="49">
        <v>139.9</v>
      </c>
      <c r="R195" s="10">
        <v>174.45</v>
      </c>
      <c r="S195" s="10">
        <v>243.1</v>
      </c>
      <c r="T195" s="10">
        <v>353.2</v>
      </c>
      <c r="U195" s="50">
        <v>121.93</v>
      </c>
      <c r="V195" s="17">
        <v>2061.5500000000002</v>
      </c>
      <c r="W195" s="17">
        <v>1859.15</v>
      </c>
      <c r="X195" s="17">
        <v>1505.55</v>
      </c>
      <c r="Y195" s="17">
        <v>1643.1</v>
      </c>
      <c r="Z195" s="17">
        <v>1949.5</v>
      </c>
    </row>
    <row r="196" spans="2:26" ht="14.4" outlineLevel="1" x14ac:dyDescent="0.3">
      <c r="B196" s="49"/>
      <c r="E196">
        <v>367.6</v>
      </c>
      <c r="F196" s="150">
        <v>323.45</v>
      </c>
      <c r="G196" s="49">
        <v>201.5</v>
      </c>
      <c r="H196" s="10">
        <v>221.95</v>
      </c>
      <c r="I196" s="10">
        <v>333.4</v>
      </c>
      <c r="J196" s="10">
        <v>466.7</v>
      </c>
      <c r="K196" s="50">
        <v>450.1</v>
      </c>
      <c r="L196" s="49">
        <v>26.05</v>
      </c>
      <c r="M196" s="10">
        <v>77.95</v>
      </c>
      <c r="N196" s="10">
        <v>114</v>
      </c>
      <c r="O196" s="10">
        <v>130.94999999999999</v>
      </c>
      <c r="P196" s="50">
        <v>352.55</v>
      </c>
      <c r="Q196" s="49">
        <v>136.05000000000001</v>
      </c>
      <c r="R196" s="10">
        <v>173.3</v>
      </c>
      <c r="S196" s="10">
        <v>241</v>
      </c>
      <c r="T196" s="10">
        <v>354.95</v>
      </c>
      <c r="U196" s="50">
        <v>119.26</v>
      </c>
      <c r="V196" s="17">
        <v>2065.6</v>
      </c>
      <c r="W196" s="17">
        <v>1844.25</v>
      </c>
      <c r="X196" s="17">
        <v>1497.95</v>
      </c>
      <c r="Y196" s="17">
        <v>1634.2</v>
      </c>
      <c r="Z196" s="17">
        <v>1952.05</v>
      </c>
    </row>
    <row r="197" spans="2:26" ht="14.4" outlineLevel="1" x14ac:dyDescent="0.3">
      <c r="B197" s="49"/>
      <c r="E197">
        <v>363.45</v>
      </c>
      <c r="F197" s="150">
        <v>291.10000000000002</v>
      </c>
      <c r="G197" s="49">
        <v>202.5</v>
      </c>
      <c r="H197" s="10">
        <v>222.75</v>
      </c>
      <c r="I197" s="10">
        <v>331.8</v>
      </c>
      <c r="J197" s="10">
        <v>467.6</v>
      </c>
      <c r="K197" s="50">
        <v>444.9</v>
      </c>
      <c r="L197" s="49">
        <v>24.4</v>
      </c>
      <c r="M197" s="10">
        <v>75.3</v>
      </c>
      <c r="N197" s="10">
        <v>112.8</v>
      </c>
      <c r="O197" s="10">
        <v>131.1</v>
      </c>
      <c r="P197" s="50">
        <v>345.85</v>
      </c>
      <c r="Q197" s="49">
        <v>134.30000000000001</v>
      </c>
      <c r="R197" s="10">
        <v>172.9</v>
      </c>
      <c r="S197" s="10">
        <v>241.75</v>
      </c>
      <c r="T197" s="10">
        <v>351.3</v>
      </c>
      <c r="U197" s="50">
        <v>117.34</v>
      </c>
      <c r="V197" s="17">
        <v>2021.7</v>
      </c>
      <c r="W197" s="17">
        <v>1867.1</v>
      </c>
      <c r="X197" s="17">
        <v>1504.2</v>
      </c>
      <c r="Y197" s="17">
        <v>1642.55</v>
      </c>
      <c r="Z197" s="17">
        <v>1899.8</v>
      </c>
    </row>
    <row r="198" spans="2:26" ht="14.4" outlineLevel="1" x14ac:dyDescent="0.3">
      <c r="B198" s="49"/>
      <c r="E198">
        <v>360.5</v>
      </c>
      <c r="F198" s="150">
        <v>262</v>
      </c>
      <c r="G198" s="49">
        <v>206.45</v>
      </c>
      <c r="H198" s="10">
        <v>223.95</v>
      </c>
      <c r="I198" s="10">
        <v>329.85</v>
      </c>
      <c r="J198" s="10">
        <v>472.3</v>
      </c>
      <c r="K198" s="50">
        <v>439.05</v>
      </c>
      <c r="L198" s="49">
        <v>23.75</v>
      </c>
      <c r="M198" s="10">
        <v>76.7</v>
      </c>
      <c r="N198" s="10">
        <v>113.5</v>
      </c>
      <c r="O198" s="10">
        <v>128.44999999999999</v>
      </c>
      <c r="P198" s="50">
        <v>318.2</v>
      </c>
      <c r="Q198" s="49">
        <v>137.9</v>
      </c>
      <c r="R198" s="10">
        <v>170.75</v>
      </c>
      <c r="S198" s="10">
        <v>236.25</v>
      </c>
      <c r="T198" s="10">
        <v>345.6</v>
      </c>
      <c r="U198" s="50">
        <v>109.72</v>
      </c>
      <c r="V198" s="17">
        <v>2036.9</v>
      </c>
      <c r="W198" s="17">
        <v>1861.9</v>
      </c>
      <c r="X198" s="17">
        <v>1494.75</v>
      </c>
      <c r="Y198" s="17">
        <v>1643.3</v>
      </c>
      <c r="Z198" s="17">
        <v>1855.8</v>
      </c>
    </row>
    <row r="199" spans="2:26" ht="14.4" outlineLevel="1" x14ac:dyDescent="0.3">
      <c r="B199" s="49"/>
      <c r="E199">
        <v>355.85</v>
      </c>
      <c r="F199" s="150">
        <v>267</v>
      </c>
      <c r="G199" s="49">
        <v>211.25</v>
      </c>
      <c r="H199" s="10">
        <v>222.6</v>
      </c>
      <c r="I199" s="10">
        <v>328.75</v>
      </c>
      <c r="J199" s="10">
        <v>466.6</v>
      </c>
      <c r="K199" s="50">
        <v>436.6</v>
      </c>
      <c r="L199" s="49">
        <v>23.2</v>
      </c>
      <c r="M199" s="10">
        <v>77.2</v>
      </c>
      <c r="N199" s="10">
        <v>113.45</v>
      </c>
      <c r="O199" s="10">
        <v>125.7</v>
      </c>
      <c r="P199" s="50">
        <v>332.35</v>
      </c>
      <c r="Q199" s="49">
        <v>133.69999999999999</v>
      </c>
      <c r="R199" s="10">
        <v>170.45</v>
      </c>
      <c r="S199" s="10">
        <v>240.5</v>
      </c>
      <c r="T199" s="10">
        <v>338.25</v>
      </c>
      <c r="U199" s="50">
        <v>113.7</v>
      </c>
      <c r="V199" s="17">
        <v>2023.75</v>
      </c>
      <c r="W199" s="17">
        <v>1861.15</v>
      </c>
      <c r="X199" s="17">
        <v>1477.45</v>
      </c>
      <c r="Y199" s="17">
        <v>1617.15</v>
      </c>
      <c r="Z199" s="17">
        <v>1867.8</v>
      </c>
    </row>
    <row r="200" spans="2:26" ht="14.4" outlineLevel="1" x14ac:dyDescent="0.3">
      <c r="B200" s="49"/>
      <c r="E200">
        <v>356.6</v>
      </c>
      <c r="F200" s="150">
        <v>273.64999999999998</v>
      </c>
      <c r="G200" s="49">
        <v>214.15</v>
      </c>
      <c r="H200" s="10">
        <v>224.6</v>
      </c>
      <c r="I200" s="10">
        <v>330.2</v>
      </c>
      <c r="J200" s="10">
        <v>465.5</v>
      </c>
      <c r="K200" s="50">
        <v>437.35</v>
      </c>
      <c r="L200" s="49">
        <v>23.1</v>
      </c>
      <c r="M200" s="10">
        <v>76.55</v>
      </c>
      <c r="N200" s="10">
        <v>111.75</v>
      </c>
      <c r="O200" s="10">
        <v>125.3</v>
      </c>
      <c r="P200" s="50">
        <v>330.35</v>
      </c>
      <c r="Q200" s="49">
        <v>140.69999999999999</v>
      </c>
      <c r="R200" s="10">
        <v>182.9</v>
      </c>
      <c r="S200" s="10">
        <v>241.25</v>
      </c>
      <c r="T200" s="10">
        <v>335.45</v>
      </c>
      <c r="U200" s="50">
        <v>112.68</v>
      </c>
      <c r="V200" s="17">
        <v>2023.4</v>
      </c>
      <c r="W200" s="17">
        <v>1850.05</v>
      </c>
      <c r="X200" s="17">
        <v>1496.5</v>
      </c>
      <c r="Y200" s="17">
        <v>1617.35</v>
      </c>
      <c r="Z200" s="17">
        <v>1897.55</v>
      </c>
    </row>
    <row r="201" spans="2:26" ht="14.4" outlineLevel="1" x14ac:dyDescent="0.3">
      <c r="B201" s="49"/>
      <c r="E201">
        <v>354.7</v>
      </c>
      <c r="F201" s="150">
        <v>269.85000000000002</v>
      </c>
      <c r="G201" s="49">
        <v>217.85</v>
      </c>
      <c r="H201" s="10">
        <v>220.75</v>
      </c>
      <c r="I201" s="10">
        <v>332.25</v>
      </c>
      <c r="J201" s="10">
        <v>471.5</v>
      </c>
      <c r="K201" s="50">
        <v>432.85</v>
      </c>
      <c r="L201" s="49">
        <v>23.25</v>
      </c>
      <c r="M201" s="10">
        <v>80.349999999999994</v>
      </c>
      <c r="N201" s="10">
        <v>112.35</v>
      </c>
      <c r="O201" s="10">
        <v>125.25</v>
      </c>
      <c r="P201" s="50">
        <v>350.25</v>
      </c>
      <c r="Q201" s="49">
        <v>144.9</v>
      </c>
      <c r="R201" s="10">
        <v>190.15</v>
      </c>
      <c r="S201" s="10">
        <v>237.1</v>
      </c>
      <c r="T201" s="10">
        <v>334.7</v>
      </c>
      <c r="U201" s="50">
        <v>115.78</v>
      </c>
      <c r="V201" s="17">
        <v>1997.7</v>
      </c>
      <c r="W201" s="17">
        <v>1821.7</v>
      </c>
      <c r="X201" s="17">
        <v>1479.6</v>
      </c>
      <c r="Y201" s="17">
        <v>1621.7</v>
      </c>
      <c r="Z201" s="17">
        <v>1922.15</v>
      </c>
    </row>
    <row r="202" spans="2:26" ht="14.4" outlineLevel="1" x14ac:dyDescent="0.3">
      <c r="B202" s="49"/>
      <c r="E202">
        <v>364.65</v>
      </c>
      <c r="F202" s="150">
        <v>268.05</v>
      </c>
      <c r="G202" s="49">
        <v>219.75</v>
      </c>
      <c r="H202" s="10">
        <v>220.35</v>
      </c>
      <c r="I202" s="10">
        <v>334.65</v>
      </c>
      <c r="J202" s="10">
        <v>468.4</v>
      </c>
      <c r="K202" s="50">
        <v>440.2</v>
      </c>
      <c r="L202" s="49">
        <v>22.6</v>
      </c>
      <c r="N202" s="10">
        <v>111.1</v>
      </c>
      <c r="O202" s="10">
        <v>124</v>
      </c>
      <c r="P202" s="50">
        <v>340.45</v>
      </c>
      <c r="Q202" s="49">
        <v>137.85</v>
      </c>
      <c r="R202" s="10">
        <v>195.95</v>
      </c>
      <c r="S202" s="10">
        <v>242.7</v>
      </c>
      <c r="T202" s="10">
        <v>332.05</v>
      </c>
      <c r="U202" s="50">
        <v>115.95</v>
      </c>
      <c r="V202" s="17">
        <v>1985.15</v>
      </c>
      <c r="W202" s="17">
        <v>1789.35</v>
      </c>
      <c r="X202" s="17">
        <v>1474</v>
      </c>
      <c r="Y202" s="17">
        <v>1619.65</v>
      </c>
      <c r="Z202" s="17">
        <v>1876.1</v>
      </c>
    </row>
    <row r="203" spans="2:26" ht="14.4" outlineLevel="1" x14ac:dyDescent="0.3">
      <c r="B203" s="49"/>
      <c r="E203">
        <v>351.7</v>
      </c>
      <c r="F203" s="150">
        <v>263.64999999999998</v>
      </c>
      <c r="G203" s="49">
        <v>218.85</v>
      </c>
      <c r="H203" s="10">
        <v>218.75</v>
      </c>
      <c r="I203" s="10">
        <v>332.15</v>
      </c>
      <c r="J203" s="10">
        <v>459.3</v>
      </c>
      <c r="K203" s="50">
        <v>437.7</v>
      </c>
      <c r="L203" s="49">
        <v>22.95</v>
      </c>
      <c r="N203" s="10">
        <v>109.25</v>
      </c>
      <c r="O203" s="10">
        <v>122.45</v>
      </c>
      <c r="P203" s="50">
        <v>339.1</v>
      </c>
      <c r="Q203" s="49">
        <v>141.35</v>
      </c>
      <c r="R203" s="10">
        <v>190.7</v>
      </c>
      <c r="S203" s="10">
        <v>247.5</v>
      </c>
      <c r="T203" s="10">
        <v>325.64999999999998</v>
      </c>
      <c r="U203" s="50">
        <v>125.72</v>
      </c>
      <c r="V203" s="17">
        <v>2038.1</v>
      </c>
      <c r="W203" s="17">
        <v>1757.7</v>
      </c>
      <c r="X203" s="17">
        <v>1461.85</v>
      </c>
      <c r="Y203" s="17">
        <v>1582.2</v>
      </c>
      <c r="Z203" s="17">
        <v>1880.05</v>
      </c>
    </row>
    <row r="204" spans="2:26" ht="14.4" outlineLevel="1" x14ac:dyDescent="0.3">
      <c r="B204" s="49"/>
      <c r="E204">
        <v>349.7</v>
      </c>
      <c r="F204" s="150">
        <v>268.10000000000002</v>
      </c>
      <c r="G204" s="49">
        <v>217.65</v>
      </c>
      <c r="H204" s="10">
        <v>217.05</v>
      </c>
      <c r="I204" s="10">
        <v>334.6</v>
      </c>
      <c r="J204" s="10">
        <v>463.6</v>
      </c>
      <c r="K204" s="50">
        <v>437.55</v>
      </c>
      <c r="L204" s="49">
        <v>22.55</v>
      </c>
      <c r="N204" s="10">
        <v>106.9</v>
      </c>
      <c r="O204" s="10">
        <v>123.55</v>
      </c>
      <c r="P204" s="50">
        <v>328.1</v>
      </c>
      <c r="Q204" s="49">
        <v>141.1</v>
      </c>
      <c r="R204" s="10">
        <v>185.3</v>
      </c>
      <c r="S204" s="10">
        <v>251.15</v>
      </c>
      <c r="T204" s="10">
        <v>334.95</v>
      </c>
      <c r="U204" s="50">
        <v>120.76</v>
      </c>
      <c r="V204" s="17">
        <v>1987.35</v>
      </c>
      <c r="W204" s="17">
        <v>1704</v>
      </c>
      <c r="X204" s="17">
        <v>1446.1</v>
      </c>
      <c r="Y204" s="17">
        <v>1602.95</v>
      </c>
      <c r="Z204" s="17">
        <v>1862.25</v>
      </c>
    </row>
    <row r="205" spans="2:26" ht="14.4" outlineLevel="1" x14ac:dyDescent="0.3">
      <c r="B205" s="49"/>
      <c r="E205">
        <v>351</v>
      </c>
      <c r="F205" s="150">
        <v>267.35000000000002</v>
      </c>
      <c r="G205" s="49">
        <v>213.7</v>
      </c>
      <c r="H205" s="10">
        <v>211.8</v>
      </c>
      <c r="I205" s="10">
        <v>337.75</v>
      </c>
      <c r="J205" s="10">
        <v>455.65</v>
      </c>
      <c r="K205" s="50">
        <v>437</v>
      </c>
      <c r="L205" s="49">
        <v>22.2</v>
      </c>
      <c r="N205" s="10">
        <v>105.3</v>
      </c>
      <c r="O205" s="10">
        <v>121.9</v>
      </c>
      <c r="P205" s="50">
        <v>312.10000000000002</v>
      </c>
      <c r="Q205" s="49">
        <v>143.85</v>
      </c>
      <c r="R205" s="10">
        <v>180.3</v>
      </c>
      <c r="S205" s="10">
        <v>248.15</v>
      </c>
      <c r="T205" s="10">
        <v>367.9</v>
      </c>
      <c r="U205" s="50">
        <v>115.59</v>
      </c>
      <c r="V205" s="17">
        <v>1963.85</v>
      </c>
      <c r="W205" s="17">
        <v>1677.6</v>
      </c>
      <c r="X205" s="17">
        <v>1454.75</v>
      </c>
      <c r="Y205" s="17">
        <v>1601.7</v>
      </c>
      <c r="Z205" s="17">
        <v>1803.85</v>
      </c>
    </row>
    <row r="206" spans="2:26" ht="14.4" outlineLevel="1" x14ac:dyDescent="0.3">
      <c r="B206" s="49"/>
      <c r="E206">
        <v>360.65</v>
      </c>
      <c r="F206" s="150">
        <v>261.45</v>
      </c>
      <c r="G206" s="49">
        <v>210.7</v>
      </c>
      <c r="H206" s="10">
        <v>214.3</v>
      </c>
      <c r="I206" s="10">
        <v>338.95</v>
      </c>
      <c r="J206" s="10">
        <v>449.8</v>
      </c>
      <c r="K206" s="50">
        <v>440.2</v>
      </c>
      <c r="L206" s="49">
        <v>21.45</v>
      </c>
      <c r="N206" s="10">
        <v>105.85</v>
      </c>
      <c r="O206" s="10">
        <v>121.65</v>
      </c>
      <c r="P206" s="50">
        <v>320.45</v>
      </c>
      <c r="Q206" s="49">
        <v>133.1</v>
      </c>
      <c r="R206" s="10">
        <v>189.3</v>
      </c>
      <c r="S206" s="10">
        <v>242.2</v>
      </c>
      <c r="T206" s="10">
        <v>380.8</v>
      </c>
      <c r="U206" s="50">
        <v>115.99</v>
      </c>
      <c r="V206" s="17">
        <v>1935.05</v>
      </c>
      <c r="W206" s="17">
        <v>1699.3</v>
      </c>
      <c r="X206" s="17">
        <v>1442.45</v>
      </c>
      <c r="Y206" s="17">
        <v>1595.05</v>
      </c>
      <c r="Z206" s="17">
        <v>1804</v>
      </c>
    </row>
    <row r="207" spans="2:26" ht="14.4" outlineLevel="1" x14ac:dyDescent="0.3">
      <c r="B207" s="49"/>
      <c r="E207">
        <v>357.1</v>
      </c>
      <c r="F207" s="150">
        <v>251.85</v>
      </c>
      <c r="G207" s="49">
        <v>207.8</v>
      </c>
      <c r="H207" s="10">
        <v>214.6</v>
      </c>
      <c r="I207" s="10">
        <v>339.25</v>
      </c>
      <c r="J207" s="10">
        <v>438.05</v>
      </c>
      <c r="K207" s="50">
        <v>441.6</v>
      </c>
      <c r="L207" s="49">
        <v>20.149999999999999</v>
      </c>
      <c r="N207" s="10">
        <v>108.7</v>
      </c>
      <c r="O207" s="10">
        <v>121.65</v>
      </c>
      <c r="P207" s="50">
        <v>297.3</v>
      </c>
      <c r="Q207" s="49">
        <v>138.44999999999999</v>
      </c>
      <c r="R207" s="10">
        <v>216.65</v>
      </c>
      <c r="S207" s="10">
        <v>237.95</v>
      </c>
      <c r="T207" s="10">
        <v>381</v>
      </c>
      <c r="U207" s="50">
        <v>113.66</v>
      </c>
      <c r="V207" s="17">
        <v>1955.85</v>
      </c>
      <c r="W207" s="17">
        <v>1698.4</v>
      </c>
      <c r="X207" s="17">
        <v>1448</v>
      </c>
      <c r="Y207" s="17">
        <v>1601.5</v>
      </c>
      <c r="Z207" s="17">
        <v>1796.25</v>
      </c>
    </row>
    <row r="208" spans="2:26" ht="14.4" outlineLevel="1" x14ac:dyDescent="0.3">
      <c r="B208" s="49"/>
      <c r="E208">
        <v>355.45</v>
      </c>
      <c r="F208" s="150">
        <v>261.2</v>
      </c>
      <c r="G208" s="49">
        <v>210.65</v>
      </c>
      <c r="H208" s="10">
        <v>217.6</v>
      </c>
      <c r="I208" s="10">
        <v>346</v>
      </c>
      <c r="J208" s="10">
        <v>441.55</v>
      </c>
      <c r="K208" s="50">
        <v>440.1</v>
      </c>
      <c r="L208" s="49">
        <v>24.15</v>
      </c>
      <c r="N208" s="10">
        <v>106.5</v>
      </c>
      <c r="O208" s="10">
        <v>125.75</v>
      </c>
      <c r="P208" s="50">
        <v>280.85000000000002</v>
      </c>
      <c r="Q208" s="49">
        <v>144.85</v>
      </c>
      <c r="R208" s="10">
        <v>208.65</v>
      </c>
      <c r="S208" s="10">
        <v>232.4</v>
      </c>
      <c r="T208" s="10">
        <v>389.1</v>
      </c>
      <c r="U208" s="50">
        <v>116.29</v>
      </c>
      <c r="V208" s="17">
        <v>1934.6</v>
      </c>
      <c r="W208" s="17">
        <v>1722.8</v>
      </c>
      <c r="X208" s="17">
        <v>1443.85</v>
      </c>
      <c r="Y208" s="17">
        <v>1614.95</v>
      </c>
      <c r="Z208" s="17">
        <v>1762</v>
      </c>
    </row>
    <row r="209" spans="2:26" ht="14.4" outlineLevel="1" x14ac:dyDescent="0.3">
      <c r="B209" s="49"/>
      <c r="E209">
        <v>350.85</v>
      </c>
      <c r="F209" s="150">
        <v>260.60000000000002</v>
      </c>
      <c r="G209" s="49">
        <v>206.6</v>
      </c>
      <c r="H209" s="10">
        <v>220.2</v>
      </c>
      <c r="I209" s="10">
        <v>344.8</v>
      </c>
      <c r="J209" s="10">
        <v>442.9</v>
      </c>
      <c r="K209" s="50">
        <v>435.45</v>
      </c>
      <c r="L209" s="49">
        <v>25.05</v>
      </c>
      <c r="N209" s="10">
        <v>107.35</v>
      </c>
      <c r="O209" s="10">
        <v>123.7</v>
      </c>
      <c r="P209" s="50">
        <v>287.85000000000002</v>
      </c>
      <c r="Q209" s="49">
        <v>144.44999999999999</v>
      </c>
      <c r="R209" s="10">
        <v>214.4</v>
      </c>
      <c r="S209" s="10">
        <v>229</v>
      </c>
      <c r="T209" s="10">
        <v>398.3</v>
      </c>
      <c r="U209" s="50">
        <v>117.8</v>
      </c>
      <c r="V209" s="17">
        <v>1928.6</v>
      </c>
      <c r="W209" s="17">
        <v>1737.25</v>
      </c>
      <c r="X209" s="17">
        <v>1426.5</v>
      </c>
      <c r="Y209" s="17">
        <v>1599.35</v>
      </c>
      <c r="Z209" s="17">
        <v>1765.3</v>
      </c>
    </row>
    <row r="210" spans="2:26" ht="14.4" outlineLevel="1" x14ac:dyDescent="0.3">
      <c r="B210" s="49"/>
      <c r="E210">
        <v>350.3</v>
      </c>
      <c r="F210" s="150">
        <v>263.8</v>
      </c>
      <c r="G210" s="49">
        <v>203.25</v>
      </c>
      <c r="H210" s="10">
        <v>227.75</v>
      </c>
      <c r="I210" s="10">
        <v>352.35</v>
      </c>
      <c r="J210" s="10">
        <v>440.1</v>
      </c>
      <c r="K210" s="50">
        <v>433.35</v>
      </c>
      <c r="L210" s="49">
        <v>23.15</v>
      </c>
      <c r="N210" s="10">
        <v>107.25</v>
      </c>
      <c r="O210" s="10">
        <v>121.4</v>
      </c>
      <c r="P210" s="50">
        <v>296.25</v>
      </c>
      <c r="Q210" s="49">
        <v>142</v>
      </c>
      <c r="R210" s="10">
        <v>211.35</v>
      </c>
      <c r="S210" s="10">
        <v>257.89999999999998</v>
      </c>
      <c r="T210" s="10">
        <v>397.85</v>
      </c>
      <c r="U210" s="50">
        <v>119.19</v>
      </c>
      <c r="V210" s="17">
        <v>1932.55</v>
      </c>
      <c r="W210" s="17">
        <v>1739.85</v>
      </c>
      <c r="X210" s="17">
        <v>1398.55</v>
      </c>
      <c r="Y210" s="17">
        <v>1598.65</v>
      </c>
      <c r="Z210" s="17">
        <v>1827</v>
      </c>
    </row>
    <row r="211" spans="2:26" ht="14.4" outlineLevel="1" x14ac:dyDescent="0.3">
      <c r="B211" s="49"/>
      <c r="E211">
        <v>343.35</v>
      </c>
      <c r="F211" s="150">
        <v>258.85000000000002</v>
      </c>
      <c r="G211" s="49">
        <v>215.95</v>
      </c>
      <c r="H211" s="10">
        <v>232.15</v>
      </c>
      <c r="I211" s="10">
        <v>361.4</v>
      </c>
      <c r="J211" s="10">
        <v>438.05</v>
      </c>
      <c r="K211" s="50">
        <v>436.2</v>
      </c>
      <c r="L211" s="49">
        <v>23.6</v>
      </c>
      <c r="N211" s="10">
        <v>111.45</v>
      </c>
      <c r="O211" s="10">
        <v>116.7</v>
      </c>
      <c r="P211" s="50">
        <v>288.35000000000002</v>
      </c>
      <c r="Q211" s="49">
        <v>141.55000000000001</v>
      </c>
      <c r="R211" s="10">
        <v>197.9</v>
      </c>
      <c r="S211" s="10">
        <v>235.25</v>
      </c>
      <c r="T211" s="10">
        <v>389.5</v>
      </c>
      <c r="U211" s="50">
        <v>114.68</v>
      </c>
      <c r="V211" s="17">
        <v>1952.45</v>
      </c>
      <c r="W211" s="17">
        <v>1702.35</v>
      </c>
      <c r="X211" s="17">
        <v>1424.75</v>
      </c>
      <c r="Y211" s="17">
        <v>1589.7</v>
      </c>
      <c r="Z211" s="17">
        <v>1825.65</v>
      </c>
    </row>
    <row r="212" spans="2:26" ht="14.4" outlineLevel="1" x14ac:dyDescent="0.3">
      <c r="B212" s="49"/>
      <c r="E212">
        <v>343.2</v>
      </c>
      <c r="F212" s="150">
        <v>266.64999999999998</v>
      </c>
      <c r="G212" s="49">
        <v>218.2</v>
      </c>
      <c r="H212" s="10">
        <v>234.45</v>
      </c>
      <c r="I212" s="10">
        <v>378.6</v>
      </c>
      <c r="J212" s="10">
        <v>431.4</v>
      </c>
      <c r="K212" s="50">
        <v>447.5</v>
      </c>
      <c r="L212" s="49">
        <v>24.7</v>
      </c>
      <c r="N212" s="10">
        <v>106.8</v>
      </c>
      <c r="O212" s="10">
        <v>117.95</v>
      </c>
      <c r="P212" s="50">
        <v>309.05</v>
      </c>
      <c r="Q212" s="49">
        <v>141.05000000000001</v>
      </c>
      <c r="R212" s="10">
        <v>203.4</v>
      </c>
      <c r="S212" s="10">
        <v>237.5</v>
      </c>
      <c r="T212" s="10">
        <v>388</v>
      </c>
      <c r="U212" s="50">
        <v>113.76</v>
      </c>
      <c r="V212" s="17">
        <v>1918.05</v>
      </c>
      <c r="W212" s="17">
        <v>1681.9</v>
      </c>
      <c r="X212" s="17">
        <v>1409.7</v>
      </c>
      <c r="Y212" s="17">
        <v>1600.35</v>
      </c>
      <c r="Z212" s="17">
        <v>1836.35</v>
      </c>
    </row>
    <row r="213" spans="2:26" ht="14.4" outlineLevel="1" x14ac:dyDescent="0.3">
      <c r="B213" s="49"/>
      <c r="E213">
        <v>355.05</v>
      </c>
      <c r="F213" s="150">
        <v>266.8</v>
      </c>
      <c r="G213" s="49">
        <v>216.75</v>
      </c>
      <c r="H213" s="10">
        <v>234.3</v>
      </c>
      <c r="I213" s="10">
        <v>380.65</v>
      </c>
      <c r="J213" s="10">
        <v>431.8</v>
      </c>
      <c r="K213" s="50">
        <v>462.55</v>
      </c>
      <c r="L213" s="49">
        <v>25.15</v>
      </c>
      <c r="N213" s="10">
        <v>103.25</v>
      </c>
      <c r="O213" s="10">
        <v>122.4</v>
      </c>
      <c r="P213" s="50">
        <v>309.39999999999998</v>
      </c>
      <c r="Q213" s="49">
        <v>139.65</v>
      </c>
      <c r="R213" s="10">
        <v>202.5</v>
      </c>
      <c r="S213" s="10">
        <v>237.75</v>
      </c>
      <c r="T213" s="10">
        <v>385.8</v>
      </c>
      <c r="U213" s="50">
        <v>115.01</v>
      </c>
      <c r="V213" s="17">
        <v>1883</v>
      </c>
      <c r="W213" s="17">
        <v>1672.55</v>
      </c>
      <c r="X213" s="17">
        <v>1397.05</v>
      </c>
      <c r="Y213" s="17">
        <v>1628.7</v>
      </c>
      <c r="Z213" s="17">
        <v>1842.05</v>
      </c>
    </row>
    <row r="214" spans="2:26" ht="14.4" outlineLevel="1" x14ac:dyDescent="0.3">
      <c r="B214" s="49"/>
      <c r="E214">
        <v>348.65</v>
      </c>
      <c r="F214" s="150">
        <v>264.89999999999998</v>
      </c>
      <c r="G214" s="49">
        <v>229.95</v>
      </c>
      <c r="H214" s="10">
        <v>230.2</v>
      </c>
      <c r="I214" s="10">
        <v>383.4</v>
      </c>
      <c r="J214" s="10">
        <v>414.55</v>
      </c>
      <c r="K214" s="50">
        <v>454.35</v>
      </c>
      <c r="L214" s="49">
        <v>25.3</v>
      </c>
      <c r="N214" s="10">
        <v>101</v>
      </c>
      <c r="O214" s="10">
        <v>123.95</v>
      </c>
      <c r="P214" s="50">
        <v>300.55</v>
      </c>
      <c r="Q214" s="49">
        <v>137.69999999999999</v>
      </c>
      <c r="R214" s="10">
        <v>194.55</v>
      </c>
      <c r="S214" s="10">
        <v>234.15</v>
      </c>
      <c r="T214" s="10">
        <v>379.65</v>
      </c>
      <c r="U214" s="50">
        <v>114.58</v>
      </c>
      <c r="V214" s="17">
        <v>1885.6</v>
      </c>
      <c r="W214" s="17">
        <v>1656.55</v>
      </c>
      <c r="X214" s="17">
        <v>1465.15</v>
      </c>
      <c r="Y214" s="17">
        <v>1636.95</v>
      </c>
      <c r="Z214" s="17">
        <v>1859.2</v>
      </c>
    </row>
    <row r="215" spans="2:26" ht="14.4" outlineLevel="1" x14ac:dyDescent="0.3">
      <c r="B215" s="49"/>
      <c r="E215">
        <v>344.95</v>
      </c>
      <c r="F215" s="150">
        <v>272.55</v>
      </c>
      <c r="G215" s="49">
        <v>234.35</v>
      </c>
      <c r="H215" s="10">
        <v>231.25</v>
      </c>
      <c r="I215" s="10">
        <v>373.25</v>
      </c>
      <c r="J215" s="10">
        <v>415.5</v>
      </c>
      <c r="K215" s="50">
        <v>455.15</v>
      </c>
      <c r="L215" s="49">
        <v>24.3</v>
      </c>
      <c r="N215" s="10">
        <v>102</v>
      </c>
      <c r="O215" s="10">
        <v>117.2</v>
      </c>
      <c r="P215" s="50">
        <v>306.39999999999998</v>
      </c>
      <c r="Q215" s="49">
        <v>133.75</v>
      </c>
      <c r="R215" s="10">
        <v>196.6</v>
      </c>
      <c r="S215" s="10">
        <v>230.9</v>
      </c>
      <c r="T215" s="10">
        <v>369.7</v>
      </c>
      <c r="U215" s="50">
        <v>114.36</v>
      </c>
      <c r="V215" s="17">
        <v>1871.45</v>
      </c>
      <c r="W215" s="17">
        <v>1647.45</v>
      </c>
      <c r="X215" s="17">
        <v>1445.45</v>
      </c>
      <c r="Y215" s="17">
        <v>1593.95</v>
      </c>
      <c r="Z215" s="17">
        <v>1782.6</v>
      </c>
    </row>
    <row r="216" spans="2:26" ht="14.4" outlineLevel="1" x14ac:dyDescent="0.3">
      <c r="B216" s="49"/>
      <c r="E216">
        <v>338.4</v>
      </c>
      <c r="F216" s="150">
        <v>271.60000000000002</v>
      </c>
      <c r="G216" s="49">
        <v>233.1</v>
      </c>
      <c r="H216" s="10">
        <v>230.15</v>
      </c>
      <c r="I216" s="10">
        <v>375.55</v>
      </c>
      <c r="J216" s="10">
        <v>406.85</v>
      </c>
      <c r="K216" s="50">
        <v>448.15</v>
      </c>
      <c r="L216" s="49">
        <v>24.8</v>
      </c>
      <c r="N216" s="10">
        <v>102.8</v>
      </c>
      <c r="O216" s="10">
        <v>110.6</v>
      </c>
      <c r="P216" s="50">
        <v>310.35000000000002</v>
      </c>
      <c r="Q216" s="49">
        <v>136.55000000000001</v>
      </c>
      <c r="R216" s="10">
        <v>192</v>
      </c>
      <c r="S216" s="10">
        <v>234.8</v>
      </c>
      <c r="T216" s="10">
        <v>359.9</v>
      </c>
      <c r="U216" s="50">
        <v>115.43</v>
      </c>
      <c r="V216" s="17">
        <v>1902.6</v>
      </c>
      <c r="W216" s="17">
        <v>1622.65</v>
      </c>
      <c r="X216" s="17">
        <v>1431</v>
      </c>
      <c r="Y216" s="17">
        <v>1582</v>
      </c>
      <c r="Z216" s="17">
        <v>1798.9</v>
      </c>
    </row>
    <row r="217" spans="2:26" ht="14.4" outlineLevel="1" x14ac:dyDescent="0.3">
      <c r="B217" s="49"/>
      <c r="E217">
        <v>333.8</v>
      </c>
      <c r="F217" s="150">
        <v>269.45</v>
      </c>
      <c r="G217" s="49">
        <v>229</v>
      </c>
      <c r="H217" s="10">
        <v>232.25</v>
      </c>
      <c r="I217" s="10">
        <v>374.25</v>
      </c>
      <c r="J217" s="10">
        <v>406.75</v>
      </c>
      <c r="K217" s="50">
        <v>441.1</v>
      </c>
      <c r="L217" s="49">
        <v>24.4</v>
      </c>
      <c r="O217" s="10">
        <v>110.6</v>
      </c>
      <c r="P217" s="50">
        <v>311.8</v>
      </c>
      <c r="Q217" s="49">
        <v>132.25</v>
      </c>
      <c r="R217" s="10">
        <v>190.05</v>
      </c>
      <c r="S217" s="10">
        <v>233.05</v>
      </c>
      <c r="T217" s="10">
        <v>359.85</v>
      </c>
      <c r="U217" s="50">
        <v>116.27</v>
      </c>
      <c r="V217" s="17">
        <v>1896.8</v>
      </c>
      <c r="W217" s="17">
        <v>1567.9</v>
      </c>
      <c r="X217" s="17">
        <v>1410.9</v>
      </c>
      <c r="Y217" s="17">
        <v>1569.65</v>
      </c>
      <c r="Z217" s="17">
        <v>1786.75</v>
      </c>
    </row>
    <row r="218" spans="2:26" ht="14.4" outlineLevel="1" x14ac:dyDescent="0.3">
      <c r="B218" s="49"/>
      <c r="E218">
        <v>337.85</v>
      </c>
      <c r="F218" s="150">
        <v>266.95</v>
      </c>
      <c r="G218" s="49">
        <v>227.55</v>
      </c>
      <c r="H218" s="10">
        <v>232.45</v>
      </c>
      <c r="I218" s="10">
        <v>371.35</v>
      </c>
      <c r="J218" s="10">
        <v>411.55</v>
      </c>
      <c r="K218" s="50">
        <v>430.85</v>
      </c>
      <c r="L218" s="49">
        <v>24</v>
      </c>
      <c r="O218" s="10">
        <v>113</v>
      </c>
      <c r="P218" s="50">
        <v>307.05</v>
      </c>
      <c r="Q218" s="49">
        <v>131.19999999999999</v>
      </c>
      <c r="R218" s="10">
        <v>186</v>
      </c>
      <c r="S218" s="10">
        <v>231.65</v>
      </c>
      <c r="T218" s="10">
        <v>369.25</v>
      </c>
      <c r="U218" s="50">
        <v>115.68</v>
      </c>
      <c r="V218" s="17">
        <v>1897.2</v>
      </c>
      <c r="W218" s="17">
        <v>1496.2</v>
      </c>
      <c r="X218" s="17">
        <v>1415.3</v>
      </c>
      <c r="Y218" s="17">
        <v>1592.05</v>
      </c>
      <c r="Z218" s="17">
        <v>1790.4</v>
      </c>
    </row>
    <row r="219" spans="2:26" ht="14.4" outlineLevel="1" x14ac:dyDescent="0.3">
      <c r="B219" s="49"/>
      <c r="E219">
        <v>337.05</v>
      </c>
      <c r="F219" s="150">
        <v>258.60000000000002</v>
      </c>
      <c r="G219" s="49">
        <v>226.45</v>
      </c>
      <c r="H219" s="10">
        <v>219.45</v>
      </c>
      <c r="I219" s="10">
        <v>374.2</v>
      </c>
      <c r="J219" s="10">
        <v>403.9</v>
      </c>
      <c r="K219" s="50">
        <v>427.2</v>
      </c>
      <c r="L219" s="49">
        <v>24.25</v>
      </c>
      <c r="O219" s="10">
        <v>114.45</v>
      </c>
      <c r="P219" s="50">
        <v>302</v>
      </c>
      <c r="Q219" s="49">
        <v>131.80000000000001</v>
      </c>
      <c r="R219" s="10">
        <v>178.05</v>
      </c>
      <c r="S219" s="10">
        <v>230.25</v>
      </c>
      <c r="T219" s="10">
        <v>365.05</v>
      </c>
      <c r="U219" s="50">
        <v>116.31</v>
      </c>
      <c r="V219" s="17">
        <v>1921.1</v>
      </c>
      <c r="W219" s="17">
        <v>1475.75</v>
      </c>
      <c r="X219" s="17">
        <v>1402.1</v>
      </c>
      <c r="Y219" s="17">
        <v>1577.8</v>
      </c>
      <c r="Z219" s="17">
        <v>1784.6</v>
      </c>
    </row>
    <row r="220" spans="2:26" ht="14.4" outlineLevel="1" x14ac:dyDescent="0.3">
      <c r="B220" s="49"/>
      <c r="E220">
        <v>346.5</v>
      </c>
      <c r="F220" s="150">
        <v>244.65</v>
      </c>
      <c r="G220" s="49">
        <v>217.45</v>
      </c>
      <c r="H220" s="10">
        <v>223</v>
      </c>
      <c r="I220" s="10">
        <v>386.45</v>
      </c>
      <c r="J220" s="10">
        <v>404.6</v>
      </c>
      <c r="K220" s="50">
        <v>418.3</v>
      </c>
      <c r="L220" s="49">
        <v>23.15</v>
      </c>
      <c r="O220" s="10">
        <v>115.4</v>
      </c>
      <c r="P220" s="50">
        <v>292.95</v>
      </c>
      <c r="Q220" s="49">
        <v>130.19999999999999</v>
      </c>
      <c r="R220" s="10">
        <v>189.6</v>
      </c>
      <c r="S220" s="10">
        <v>225.55</v>
      </c>
      <c r="T220" s="10">
        <v>364.85</v>
      </c>
      <c r="U220" s="50">
        <v>115.93</v>
      </c>
      <c r="V220" s="17">
        <v>1896.7</v>
      </c>
      <c r="W220" s="17">
        <v>1482.3</v>
      </c>
      <c r="X220" s="17">
        <v>1425</v>
      </c>
      <c r="Y220" s="17">
        <v>1596.75</v>
      </c>
      <c r="Z220" s="17">
        <v>1757</v>
      </c>
    </row>
    <row r="221" spans="2:26" ht="14.4" outlineLevel="1" x14ac:dyDescent="0.3">
      <c r="B221" s="49"/>
      <c r="E221">
        <v>366.45</v>
      </c>
      <c r="F221" s="150">
        <v>240.25</v>
      </c>
      <c r="G221" s="49">
        <v>218.6</v>
      </c>
      <c r="H221" s="10">
        <v>222.75</v>
      </c>
      <c r="I221" s="10">
        <v>382.2</v>
      </c>
      <c r="J221" s="10">
        <v>409.25</v>
      </c>
      <c r="K221" s="50">
        <v>409.9</v>
      </c>
      <c r="L221" s="49">
        <v>23.05</v>
      </c>
      <c r="O221" s="10">
        <v>113</v>
      </c>
      <c r="P221" s="50">
        <v>297.85000000000002</v>
      </c>
      <c r="Q221" s="49">
        <v>126.3</v>
      </c>
      <c r="R221" s="10">
        <v>187.25</v>
      </c>
      <c r="S221" s="10">
        <v>226.35</v>
      </c>
      <c r="T221" s="10">
        <v>364.1</v>
      </c>
      <c r="U221" s="50">
        <v>114.28</v>
      </c>
      <c r="V221" s="17">
        <v>1856.2</v>
      </c>
      <c r="W221" s="17">
        <v>1513.5</v>
      </c>
      <c r="X221" s="17">
        <v>1473.45</v>
      </c>
      <c r="Y221" s="17">
        <v>1597.55</v>
      </c>
      <c r="Z221" s="17">
        <v>1700.45</v>
      </c>
    </row>
    <row r="222" spans="2:26" ht="14.4" outlineLevel="1" x14ac:dyDescent="0.3">
      <c r="B222" s="49"/>
      <c r="E222">
        <v>369.7</v>
      </c>
      <c r="F222" s="150">
        <v>244.2</v>
      </c>
      <c r="G222" s="49">
        <v>218.25</v>
      </c>
      <c r="H222" s="10">
        <v>222.65</v>
      </c>
      <c r="I222" s="10">
        <v>382.55</v>
      </c>
      <c r="J222" s="10">
        <v>406.1</v>
      </c>
      <c r="K222" s="50">
        <v>409.7</v>
      </c>
      <c r="L222" s="49">
        <v>23.4</v>
      </c>
      <c r="O222" s="10">
        <v>113.2</v>
      </c>
      <c r="P222" s="50">
        <v>299.5</v>
      </c>
      <c r="Q222" s="49">
        <v>127.6</v>
      </c>
      <c r="R222" s="10">
        <v>185.7</v>
      </c>
      <c r="S222" s="10">
        <v>231.05</v>
      </c>
      <c r="T222" s="10">
        <v>386.1</v>
      </c>
      <c r="U222" s="50">
        <v>113.38</v>
      </c>
      <c r="V222" s="17">
        <v>1879.6</v>
      </c>
      <c r="W222" s="17">
        <v>1506.65</v>
      </c>
      <c r="X222" s="17">
        <v>1437.6</v>
      </c>
      <c r="Y222" s="17">
        <v>1595.3</v>
      </c>
      <c r="Z222" s="17">
        <v>1698.7</v>
      </c>
    </row>
    <row r="223" spans="2:26" ht="14.4" outlineLevel="1" x14ac:dyDescent="0.3">
      <c r="B223" s="49"/>
      <c r="E223">
        <v>360.6</v>
      </c>
      <c r="F223" s="150">
        <v>236.45</v>
      </c>
      <c r="G223" s="49">
        <v>217.75</v>
      </c>
      <c r="H223" s="10">
        <v>221.9</v>
      </c>
      <c r="I223" s="10">
        <v>383.4</v>
      </c>
      <c r="J223" s="10">
        <v>403.35</v>
      </c>
      <c r="K223" s="50">
        <v>410.25</v>
      </c>
      <c r="L223" s="49">
        <v>22.95</v>
      </c>
      <c r="O223" s="10">
        <v>111.8</v>
      </c>
      <c r="P223" s="50">
        <v>281.95</v>
      </c>
      <c r="Q223" s="49">
        <v>133.1</v>
      </c>
      <c r="R223" s="10">
        <v>186.2</v>
      </c>
      <c r="S223" s="10">
        <v>230.5</v>
      </c>
      <c r="T223" s="10">
        <v>403.5</v>
      </c>
      <c r="U223" s="50">
        <v>106.2</v>
      </c>
      <c r="V223" s="17">
        <v>1891.5</v>
      </c>
      <c r="W223" s="17">
        <v>1548.4</v>
      </c>
      <c r="X223" s="17">
        <v>1451.35</v>
      </c>
      <c r="Y223" s="17">
        <v>1595.45</v>
      </c>
      <c r="Z223" s="17">
        <v>1682.65</v>
      </c>
    </row>
    <row r="224" spans="2:26" ht="14.4" outlineLevel="1" x14ac:dyDescent="0.3">
      <c r="B224" s="49"/>
      <c r="E224">
        <v>360.65</v>
      </c>
      <c r="F224" s="150">
        <v>235.75</v>
      </c>
      <c r="G224" s="49">
        <v>218.85</v>
      </c>
      <c r="H224" s="10">
        <v>218</v>
      </c>
      <c r="I224" s="10">
        <v>384.05</v>
      </c>
      <c r="J224" s="10">
        <v>414.45</v>
      </c>
      <c r="K224" s="50">
        <v>408.6</v>
      </c>
      <c r="L224" s="49">
        <v>23.25</v>
      </c>
      <c r="O224" s="10">
        <v>111.2</v>
      </c>
      <c r="P224" s="50">
        <v>277.3</v>
      </c>
      <c r="Q224" s="49">
        <v>134.75</v>
      </c>
      <c r="R224" s="10">
        <v>180.9</v>
      </c>
      <c r="S224" s="10">
        <v>238.25</v>
      </c>
      <c r="T224" s="10">
        <v>404.9</v>
      </c>
      <c r="U224" s="50">
        <v>107.06</v>
      </c>
      <c r="V224" s="17">
        <v>1895.8</v>
      </c>
      <c r="W224" s="17">
        <v>1569.95</v>
      </c>
      <c r="X224" s="17">
        <v>1445.45</v>
      </c>
      <c r="Y224" s="17">
        <v>1590.5</v>
      </c>
      <c r="Z224" s="17">
        <v>1679.2</v>
      </c>
    </row>
    <row r="225" spans="2:26" ht="14.4" outlineLevel="1" x14ac:dyDescent="0.3">
      <c r="B225" s="49"/>
      <c r="E225">
        <v>389.95</v>
      </c>
      <c r="F225" s="150">
        <v>256.25</v>
      </c>
      <c r="G225" s="49">
        <v>215.95</v>
      </c>
      <c r="H225" s="10">
        <v>214.85</v>
      </c>
      <c r="I225" s="10">
        <v>382.25</v>
      </c>
      <c r="J225" s="10">
        <v>411.4</v>
      </c>
      <c r="K225" s="50">
        <v>405.25</v>
      </c>
      <c r="L225" s="49">
        <v>23</v>
      </c>
      <c r="O225" s="10">
        <v>112.85</v>
      </c>
      <c r="P225" s="50">
        <v>269.89999999999998</v>
      </c>
      <c r="Q225" s="49">
        <v>134.05000000000001</v>
      </c>
      <c r="R225" s="10">
        <v>174.4</v>
      </c>
      <c r="S225" s="10">
        <v>242.75</v>
      </c>
      <c r="T225" s="10">
        <v>408.95</v>
      </c>
      <c r="U225" s="50">
        <v>103.84</v>
      </c>
      <c r="V225" s="17">
        <v>1889.05</v>
      </c>
      <c r="W225" s="17">
        <v>1525.4</v>
      </c>
      <c r="X225" s="17">
        <v>1462.3</v>
      </c>
      <c r="Y225" s="17">
        <v>1590.55</v>
      </c>
      <c r="Z225" s="17">
        <v>1634.4</v>
      </c>
    </row>
    <row r="226" spans="2:26" ht="14.4" outlineLevel="1" x14ac:dyDescent="0.3">
      <c r="B226" s="49"/>
      <c r="E226">
        <v>398.7</v>
      </c>
      <c r="F226" s="150">
        <v>253.7</v>
      </c>
      <c r="G226" s="49">
        <v>207.05</v>
      </c>
      <c r="H226" s="10">
        <v>215.95</v>
      </c>
      <c r="I226" s="10">
        <v>383.85</v>
      </c>
      <c r="J226" s="10">
        <v>409.2</v>
      </c>
      <c r="K226" s="50">
        <v>406.4</v>
      </c>
      <c r="L226" s="49">
        <v>22.55</v>
      </c>
      <c r="O226" s="10">
        <v>115.5</v>
      </c>
      <c r="P226" s="50">
        <v>279.85000000000002</v>
      </c>
      <c r="Q226" s="49">
        <v>128.25</v>
      </c>
      <c r="R226" s="10">
        <v>188.45</v>
      </c>
      <c r="S226" s="10">
        <v>236.75</v>
      </c>
      <c r="T226" s="10">
        <v>411.8</v>
      </c>
      <c r="U226" s="50">
        <v>106.41</v>
      </c>
      <c r="V226" s="17">
        <v>1889</v>
      </c>
      <c r="W226" s="17">
        <v>1518.55</v>
      </c>
      <c r="X226" s="17">
        <v>1447.55</v>
      </c>
      <c r="Y226" s="17">
        <v>1596.1</v>
      </c>
      <c r="Z226" s="17">
        <v>1666.6</v>
      </c>
    </row>
    <row r="227" spans="2:26" ht="14.4" outlineLevel="1" x14ac:dyDescent="0.3">
      <c r="B227" s="49"/>
      <c r="E227">
        <v>387.85</v>
      </c>
      <c r="F227" s="150">
        <v>263</v>
      </c>
      <c r="G227" s="49">
        <v>208.5</v>
      </c>
      <c r="H227" s="10">
        <v>208.5</v>
      </c>
      <c r="I227" s="10">
        <v>387.6</v>
      </c>
      <c r="J227" s="10">
        <v>411.15</v>
      </c>
      <c r="K227" s="50">
        <v>402.05</v>
      </c>
      <c r="L227" s="49">
        <v>22.9</v>
      </c>
      <c r="O227" s="10">
        <v>112.7</v>
      </c>
      <c r="P227" s="50">
        <v>286.05</v>
      </c>
      <c r="Q227" s="49">
        <v>125.4</v>
      </c>
      <c r="R227" s="10">
        <v>177.35</v>
      </c>
      <c r="S227" s="10">
        <v>231.85</v>
      </c>
      <c r="T227" s="10">
        <v>409.2</v>
      </c>
      <c r="U227" s="50">
        <v>108.21</v>
      </c>
      <c r="V227" s="17">
        <v>1883.1</v>
      </c>
      <c r="W227" s="17">
        <v>1482.35</v>
      </c>
      <c r="X227" s="17">
        <v>1446.85</v>
      </c>
      <c r="Y227" s="17">
        <v>1593.5</v>
      </c>
      <c r="Z227" s="17">
        <v>1651.4</v>
      </c>
    </row>
    <row r="228" spans="2:26" ht="14.4" outlineLevel="1" x14ac:dyDescent="0.3">
      <c r="B228" s="49"/>
      <c r="E228">
        <v>381.55</v>
      </c>
      <c r="F228" s="150">
        <v>260.35000000000002</v>
      </c>
      <c r="G228" s="49">
        <v>208.85</v>
      </c>
      <c r="H228" s="10">
        <v>213.95</v>
      </c>
      <c r="I228" s="10">
        <v>385.1</v>
      </c>
      <c r="J228" s="10">
        <v>408.3</v>
      </c>
      <c r="K228" s="50">
        <v>400.9</v>
      </c>
      <c r="L228" s="49">
        <v>22.8</v>
      </c>
      <c r="O228" s="10">
        <v>115.4</v>
      </c>
      <c r="P228" s="50">
        <v>280.5</v>
      </c>
      <c r="Q228" s="49">
        <v>126.05</v>
      </c>
      <c r="R228" s="10">
        <v>186.1</v>
      </c>
      <c r="S228" s="10">
        <v>231.55</v>
      </c>
      <c r="T228" s="10">
        <v>391.75</v>
      </c>
      <c r="U228" s="50">
        <v>108.08</v>
      </c>
      <c r="V228" s="17">
        <v>1901.25</v>
      </c>
      <c r="W228" s="17">
        <v>1602.35</v>
      </c>
      <c r="X228" s="17">
        <v>1411.7</v>
      </c>
      <c r="Y228" s="17">
        <v>1574.3</v>
      </c>
      <c r="Z228" s="17">
        <v>1662.85</v>
      </c>
    </row>
    <row r="229" spans="2:26" ht="14.4" outlineLevel="1" x14ac:dyDescent="0.3">
      <c r="B229" s="49"/>
      <c r="E229">
        <v>381.65</v>
      </c>
      <c r="F229" s="150">
        <v>263</v>
      </c>
      <c r="G229" s="49">
        <v>209.15</v>
      </c>
      <c r="H229" s="10">
        <v>215.85</v>
      </c>
      <c r="I229" s="10">
        <v>382.2</v>
      </c>
      <c r="J229" s="10">
        <v>406.3</v>
      </c>
      <c r="K229" s="50">
        <v>401.9</v>
      </c>
      <c r="L229" s="49">
        <v>23.2</v>
      </c>
      <c r="O229" s="10">
        <v>113.6</v>
      </c>
      <c r="P229" s="50">
        <v>277.89999999999998</v>
      </c>
      <c r="Q229" s="49">
        <v>125.45</v>
      </c>
      <c r="R229" s="10">
        <v>193.7</v>
      </c>
      <c r="S229" s="10">
        <v>229.3</v>
      </c>
      <c r="T229" s="10">
        <v>392.6</v>
      </c>
      <c r="U229" s="50">
        <v>107.67</v>
      </c>
      <c r="V229" s="17">
        <v>1904.65</v>
      </c>
      <c r="W229" s="17">
        <v>1582.25</v>
      </c>
      <c r="X229" s="17">
        <v>1402.3</v>
      </c>
      <c r="Y229" s="17">
        <v>1567.4</v>
      </c>
      <c r="Z229" s="17">
        <v>1618.9</v>
      </c>
    </row>
    <row r="230" spans="2:26" ht="14.4" outlineLevel="1" x14ac:dyDescent="0.3">
      <c r="B230" s="49"/>
      <c r="E230">
        <v>381.15</v>
      </c>
      <c r="F230" s="150">
        <v>257.35000000000002</v>
      </c>
      <c r="G230" s="49">
        <v>203.85</v>
      </c>
      <c r="H230" s="10">
        <v>215.3</v>
      </c>
      <c r="I230" s="10">
        <v>376.7</v>
      </c>
      <c r="J230" s="10">
        <v>409.5</v>
      </c>
      <c r="K230" s="50">
        <v>404.85</v>
      </c>
      <c r="L230" s="49">
        <v>22.55</v>
      </c>
      <c r="O230" s="10">
        <v>113.5</v>
      </c>
      <c r="P230" s="50">
        <v>274.95</v>
      </c>
      <c r="Q230" s="49">
        <v>124.85</v>
      </c>
      <c r="R230" s="10">
        <v>203.3</v>
      </c>
      <c r="S230" s="10">
        <v>228.25</v>
      </c>
      <c r="T230" s="10">
        <v>400.2</v>
      </c>
      <c r="U230" s="50">
        <v>105.24</v>
      </c>
      <c r="V230" s="17">
        <v>1911.2</v>
      </c>
      <c r="W230" s="17">
        <v>1551.65</v>
      </c>
      <c r="X230" s="17">
        <v>1428.7</v>
      </c>
      <c r="Y230" s="17">
        <v>1565.8</v>
      </c>
      <c r="Z230" s="17">
        <v>1631.3</v>
      </c>
    </row>
    <row r="231" spans="2:26" ht="14.4" outlineLevel="1" x14ac:dyDescent="0.3">
      <c r="B231" s="49"/>
      <c r="E231">
        <v>386.6</v>
      </c>
      <c r="F231" s="150">
        <v>245.75</v>
      </c>
      <c r="G231" s="49">
        <v>206.9</v>
      </c>
      <c r="H231" s="10">
        <v>219.4</v>
      </c>
      <c r="I231" s="10">
        <v>378.7</v>
      </c>
      <c r="J231" s="10">
        <v>412.05</v>
      </c>
      <c r="K231" s="50">
        <v>401.6</v>
      </c>
      <c r="L231" s="49">
        <v>22.1</v>
      </c>
      <c r="O231" s="10">
        <v>113.9</v>
      </c>
      <c r="P231" s="50">
        <v>267.35000000000002</v>
      </c>
      <c r="Q231" s="49">
        <v>131.85</v>
      </c>
      <c r="R231" s="10">
        <v>196.3</v>
      </c>
      <c r="S231" s="10">
        <v>231.25</v>
      </c>
      <c r="T231" s="10">
        <v>403.95</v>
      </c>
      <c r="U231" s="50">
        <v>103.81</v>
      </c>
      <c r="V231" s="17">
        <v>1920.1</v>
      </c>
      <c r="W231" s="17">
        <v>1581.4</v>
      </c>
      <c r="X231" s="17">
        <v>1450.8</v>
      </c>
      <c r="Y231" s="17">
        <v>1579.95</v>
      </c>
      <c r="Z231" s="17">
        <v>1588.85</v>
      </c>
    </row>
    <row r="232" spans="2:26" ht="14.4" outlineLevel="1" x14ac:dyDescent="0.3">
      <c r="B232" s="49"/>
      <c r="E232">
        <v>375.3</v>
      </c>
      <c r="F232" s="150">
        <v>246.15</v>
      </c>
      <c r="G232" s="49">
        <v>209.9</v>
      </c>
      <c r="H232" s="10">
        <v>225.5</v>
      </c>
      <c r="I232" s="10">
        <v>375.55</v>
      </c>
      <c r="J232" s="10">
        <v>409.1</v>
      </c>
      <c r="K232" s="50">
        <v>395</v>
      </c>
      <c r="L232" s="49">
        <v>22.2</v>
      </c>
      <c r="O232" s="10">
        <v>112.1</v>
      </c>
      <c r="P232" s="50">
        <v>261.85000000000002</v>
      </c>
      <c r="Q232" s="49">
        <v>134.55000000000001</v>
      </c>
      <c r="R232" s="10">
        <v>196.15</v>
      </c>
      <c r="S232" s="10">
        <v>231.1</v>
      </c>
      <c r="T232" s="10">
        <v>404.65</v>
      </c>
      <c r="U232" s="50">
        <v>103.79</v>
      </c>
      <c r="V232" s="17">
        <v>1907.05</v>
      </c>
      <c r="W232" s="17">
        <v>1564.6</v>
      </c>
      <c r="X232" s="17">
        <v>1454.4</v>
      </c>
      <c r="Y232" s="17">
        <v>1569.75</v>
      </c>
      <c r="Z232" s="17">
        <v>1561.3</v>
      </c>
    </row>
    <row r="233" spans="2:26" ht="14.4" outlineLevel="1" x14ac:dyDescent="0.3">
      <c r="B233" s="49"/>
      <c r="E233">
        <v>366</v>
      </c>
      <c r="F233" s="150">
        <v>242.72</v>
      </c>
      <c r="G233" s="49">
        <v>209.95</v>
      </c>
      <c r="H233" s="10">
        <v>224.95</v>
      </c>
      <c r="I233" s="10">
        <v>384.95</v>
      </c>
      <c r="J233" s="10">
        <v>406.15</v>
      </c>
      <c r="K233" s="50">
        <v>397.45</v>
      </c>
      <c r="L233" s="49">
        <v>23.5</v>
      </c>
      <c r="O233" s="10">
        <v>111.5</v>
      </c>
      <c r="P233" s="50">
        <v>249</v>
      </c>
      <c r="Q233" s="49">
        <v>139.44999999999999</v>
      </c>
      <c r="R233" s="10">
        <v>194.4</v>
      </c>
      <c r="S233" s="10">
        <v>232.25</v>
      </c>
      <c r="T233" s="10">
        <v>405.05</v>
      </c>
      <c r="U233" s="50">
        <v>101.18</v>
      </c>
      <c r="V233" s="17">
        <v>1904.45</v>
      </c>
      <c r="W233" s="17">
        <v>1489.35</v>
      </c>
      <c r="X233" s="17">
        <v>1447.7</v>
      </c>
      <c r="Y233" s="17">
        <v>1591.65</v>
      </c>
      <c r="Z233" s="17">
        <v>1542.1</v>
      </c>
    </row>
    <row r="234" spans="2:26" ht="14.4" outlineLevel="1" x14ac:dyDescent="0.3">
      <c r="B234" s="49"/>
      <c r="E234">
        <v>361.35</v>
      </c>
      <c r="F234" s="150">
        <v>239.87</v>
      </c>
      <c r="G234" s="49">
        <v>209.7</v>
      </c>
      <c r="H234" s="10">
        <v>226.9</v>
      </c>
      <c r="I234" s="10">
        <v>388.15</v>
      </c>
      <c r="J234" s="10">
        <v>407.85</v>
      </c>
      <c r="K234" s="50">
        <v>394.85</v>
      </c>
      <c r="L234" s="49">
        <v>23.65</v>
      </c>
      <c r="O234" s="10">
        <v>107.35</v>
      </c>
      <c r="P234" s="50">
        <v>244.45</v>
      </c>
      <c r="Q234" s="49">
        <v>146.4</v>
      </c>
      <c r="R234" s="10">
        <v>217.85</v>
      </c>
      <c r="S234" s="10">
        <v>236</v>
      </c>
      <c r="T234" s="10">
        <v>390.75</v>
      </c>
      <c r="U234" s="50">
        <v>102.12</v>
      </c>
      <c r="V234" s="17">
        <v>1899.2</v>
      </c>
      <c r="W234" s="17">
        <v>1498.95</v>
      </c>
      <c r="X234" s="17">
        <v>1481.65</v>
      </c>
      <c r="Y234" s="17">
        <v>1576.95</v>
      </c>
      <c r="Z234" s="17">
        <v>1535.4</v>
      </c>
    </row>
    <row r="235" spans="2:26" ht="14.4" outlineLevel="1" x14ac:dyDescent="0.3">
      <c r="B235" s="49"/>
      <c r="E235">
        <v>362.45</v>
      </c>
      <c r="F235" s="150">
        <v>258.42</v>
      </c>
      <c r="G235" s="49">
        <v>208.55</v>
      </c>
      <c r="H235" s="10">
        <v>229.25</v>
      </c>
      <c r="I235" s="10">
        <v>392.4</v>
      </c>
      <c r="J235" s="10">
        <v>413.55</v>
      </c>
      <c r="K235" s="50">
        <v>405.05</v>
      </c>
      <c r="L235" s="49">
        <v>23.55</v>
      </c>
      <c r="O235" s="10">
        <v>110.65</v>
      </c>
      <c r="P235" s="50">
        <v>246.05</v>
      </c>
      <c r="Q235" s="49">
        <v>143.69999999999999</v>
      </c>
      <c r="R235" s="10">
        <v>217.3</v>
      </c>
      <c r="S235" s="10">
        <v>244.8</v>
      </c>
      <c r="T235" s="10">
        <v>390.3</v>
      </c>
      <c r="U235" s="50">
        <v>105.02</v>
      </c>
      <c r="V235" s="17">
        <v>1893.35</v>
      </c>
      <c r="W235" s="17">
        <v>1507.8</v>
      </c>
      <c r="X235" s="17">
        <v>1488.4</v>
      </c>
      <c r="Y235" s="17">
        <v>1582.75</v>
      </c>
      <c r="Z235" s="17">
        <v>1574.85</v>
      </c>
    </row>
    <row r="236" spans="2:26" ht="14.4" outlineLevel="1" x14ac:dyDescent="0.3">
      <c r="B236" s="49"/>
      <c r="E236">
        <v>352.85</v>
      </c>
      <c r="F236" s="150">
        <v>258.63</v>
      </c>
      <c r="G236" s="49">
        <v>208</v>
      </c>
      <c r="H236" s="10">
        <v>232</v>
      </c>
      <c r="I236" s="10">
        <v>387.5</v>
      </c>
      <c r="J236" s="10">
        <v>409.4</v>
      </c>
      <c r="K236" s="50">
        <v>405.7</v>
      </c>
      <c r="L236" s="49">
        <v>23.55</v>
      </c>
      <c r="O236" s="10">
        <v>106.8</v>
      </c>
      <c r="P236" s="50">
        <v>243.3</v>
      </c>
      <c r="Q236" s="49">
        <v>141.55000000000001</v>
      </c>
      <c r="R236" s="10">
        <v>219.9</v>
      </c>
      <c r="S236" s="10">
        <v>250.75</v>
      </c>
      <c r="T236" s="10">
        <v>399</v>
      </c>
      <c r="U236" s="50">
        <v>109</v>
      </c>
      <c r="V236" s="17">
        <v>1882.6</v>
      </c>
      <c r="W236" s="17">
        <v>1536.4</v>
      </c>
      <c r="X236" s="17">
        <v>1479.8</v>
      </c>
      <c r="Y236" s="17">
        <v>1591.9</v>
      </c>
      <c r="Z236" s="17">
        <v>1632.65</v>
      </c>
    </row>
    <row r="237" spans="2:26" ht="14.4" outlineLevel="1" x14ac:dyDescent="0.3">
      <c r="B237" s="49"/>
      <c r="E237">
        <v>347.1</v>
      </c>
      <c r="F237" s="150">
        <v>260.83999999999997</v>
      </c>
      <c r="G237" s="49">
        <v>207.8</v>
      </c>
      <c r="H237" s="10">
        <v>236.35</v>
      </c>
      <c r="I237" s="10">
        <v>388</v>
      </c>
      <c r="J237" s="10">
        <v>404.45</v>
      </c>
      <c r="K237" s="50">
        <v>403.9</v>
      </c>
      <c r="L237" s="49">
        <v>23.4</v>
      </c>
      <c r="O237" s="10">
        <v>105.05</v>
      </c>
      <c r="P237" s="50">
        <v>241.2</v>
      </c>
      <c r="Q237" s="49">
        <v>138</v>
      </c>
      <c r="R237" s="10">
        <v>238.45</v>
      </c>
      <c r="S237" s="10">
        <v>250.15</v>
      </c>
      <c r="T237" s="10">
        <v>387.85</v>
      </c>
      <c r="U237" s="50">
        <v>108.68</v>
      </c>
      <c r="V237" s="17">
        <v>1887.05</v>
      </c>
      <c r="W237" s="17">
        <v>1522.6</v>
      </c>
      <c r="X237" s="17">
        <v>1514.8</v>
      </c>
      <c r="Y237" s="17">
        <v>1568</v>
      </c>
      <c r="Z237" s="17">
        <v>1607.25</v>
      </c>
    </row>
    <row r="238" spans="2:26" ht="14.4" outlineLevel="1" x14ac:dyDescent="0.3">
      <c r="B238" s="49"/>
      <c r="E238">
        <v>332.55</v>
      </c>
      <c r="F238" s="150">
        <v>252.42</v>
      </c>
      <c r="G238" s="49">
        <v>206.5</v>
      </c>
      <c r="H238" s="10">
        <v>239</v>
      </c>
      <c r="I238" s="10">
        <v>383.65</v>
      </c>
      <c r="J238" s="10">
        <v>422.45</v>
      </c>
      <c r="K238" s="50">
        <v>405</v>
      </c>
      <c r="L238" s="49">
        <v>23.3</v>
      </c>
      <c r="O238" s="10">
        <v>98.65</v>
      </c>
      <c r="P238" s="50">
        <v>226.05</v>
      </c>
      <c r="Q238" s="49">
        <v>135.6</v>
      </c>
      <c r="R238" s="10">
        <v>236.6</v>
      </c>
      <c r="S238" s="10">
        <v>247.35</v>
      </c>
      <c r="T238" s="10">
        <v>361.55</v>
      </c>
      <c r="U238" s="50">
        <v>107.08</v>
      </c>
      <c r="V238" s="17">
        <v>1883.9</v>
      </c>
      <c r="W238" s="17">
        <v>1508.1</v>
      </c>
      <c r="X238" s="17">
        <v>1501.85</v>
      </c>
      <c r="Y238" s="17">
        <v>1503.35</v>
      </c>
      <c r="Z238" s="17">
        <v>1614.6</v>
      </c>
    </row>
    <row r="239" spans="2:26" ht="14.4" outlineLevel="1" x14ac:dyDescent="0.3">
      <c r="B239" s="49"/>
      <c r="E239">
        <v>347.45</v>
      </c>
      <c r="F239" s="150">
        <v>255</v>
      </c>
      <c r="G239" s="49">
        <v>205.2</v>
      </c>
      <c r="H239" s="10">
        <v>237.85</v>
      </c>
      <c r="I239" s="10">
        <v>379.7</v>
      </c>
      <c r="J239" s="10">
        <v>419.65</v>
      </c>
      <c r="K239" s="50">
        <v>406.2</v>
      </c>
      <c r="L239" s="49">
        <v>23.3</v>
      </c>
      <c r="O239" s="10">
        <v>104.05</v>
      </c>
      <c r="P239" s="50">
        <v>219.85</v>
      </c>
      <c r="Q239" s="49">
        <v>137.1</v>
      </c>
      <c r="R239" s="10">
        <v>231.25</v>
      </c>
      <c r="S239" s="10">
        <v>249.85</v>
      </c>
      <c r="T239" s="10">
        <v>366.85</v>
      </c>
      <c r="U239" s="50">
        <v>105.28</v>
      </c>
      <c r="V239" s="17">
        <v>1889.1</v>
      </c>
      <c r="W239" s="17">
        <v>1529.35</v>
      </c>
      <c r="X239" s="17">
        <v>1494.1</v>
      </c>
      <c r="Y239" s="17">
        <v>1473.85</v>
      </c>
      <c r="Z239" s="17">
        <v>1612.85</v>
      </c>
    </row>
    <row r="240" spans="2:26" ht="14.4" outlineLevel="1" x14ac:dyDescent="0.3">
      <c r="B240" s="49"/>
      <c r="E240">
        <v>344.15</v>
      </c>
      <c r="F240" s="150">
        <v>250.28</v>
      </c>
      <c r="G240" s="49">
        <v>205.45</v>
      </c>
      <c r="H240" s="10">
        <v>242.6</v>
      </c>
      <c r="I240" s="10">
        <v>379.4</v>
      </c>
      <c r="J240" s="10">
        <v>419.1</v>
      </c>
      <c r="K240" s="50">
        <v>412.4</v>
      </c>
      <c r="L240" s="49">
        <v>22.25</v>
      </c>
      <c r="O240" s="10">
        <v>106</v>
      </c>
      <c r="P240" s="50">
        <v>217.45</v>
      </c>
      <c r="Q240" s="49">
        <v>136.69999999999999</v>
      </c>
      <c r="R240" s="10">
        <v>260.75</v>
      </c>
      <c r="S240" s="10">
        <v>249.75</v>
      </c>
      <c r="T240" s="10">
        <v>179.9</v>
      </c>
      <c r="U240" s="50">
        <v>103.14</v>
      </c>
      <c r="V240" s="17">
        <v>1869.95</v>
      </c>
      <c r="W240" s="17">
        <v>1524</v>
      </c>
      <c r="X240" s="17">
        <v>1491.3</v>
      </c>
      <c r="Y240" s="17">
        <v>1478.05</v>
      </c>
      <c r="Z240" s="17">
        <v>1608.7</v>
      </c>
    </row>
    <row r="241" spans="1:26" ht="14.4" outlineLevel="1" x14ac:dyDescent="0.3">
      <c r="B241" s="49"/>
      <c r="E241">
        <v>337.35</v>
      </c>
      <c r="F241" s="150">
        <v>247.07</v>
      </c>
      <c r="G241" s="49">
        <v>207.85</v>
      </c>
      <c r="H241" s="10">
        <v>244.9</v>
      </c>
      <c r="I241" s="10">
        <v>381.45</v>
      </c>
      <c r="J241" s="10">
        <v>417.45</v>
      </c>
      <c r="K241" s="50">
        <v>412.05</v>
      </c>
      <c r="L241" s="49">
        <v>23.1</v>
      </c>
      <c r="O241" s="10">
        <v>104.5</v>
      </c>
      <c r="P241" s="50">
        <v>208.4</v>
      </c>
      <c r="Q241" s="49">
        <v>138</v>
      </c>
      <c r="R241" s="10">
        <v>251.65</v>
      </c>
      <c r="S241" s="10">
        <v>248.35</v>
      </c>
      <c r="T241" s="10">
        <v>179.25</v>
      </c>
      <c r="U241" s="50">
        <v>101.7</v>
      </c>
      <c r="V241" s="17">
        <v>1894.95</v>
      </c>
      <c r="W241" s="17">
        <v>1497.6</v>
      </c>
      <c r="X241" s="17">
        <v>1470.7</v>
      </c>
      <c r="Y241" s="17">
        <v>1474.3</v>
      </c>
      <c r="Z241" s="17">
        <v>1591</v>
      </c>
    </row>
    <row r="242" spans="1:26" ht="14.4" outlineLevel="1" x14ac:dyDescent="0.3">
      <c r="B242" s="49"/>
      <c r="E242">
        <v>335.3</v>
      </c>
      <c r="F242" s="150">
        <v>245.36</v>
      </c>
      <c r="G242" s="49">
        <v>210.6</v>
      </c>
      <c r="H242" s="10">
        <v>244.5</v>
      </c>
      <c r="I242" s="10">
        <v>375.55</v>
      </c>
      <c r="J242" s="10">
        <v>409.55</v>
      </c>
      <c r="K242" s="50">
        <v>407.95</v>
      </c>
      <c r="L242" s="49">
        <v>22.3</v>
      </c>
      <c r="O242" s="10">
        <v>104.5</v>
      </c>
      <c r="P242" s="50">
        <v>202.5</v>
      </c>
      <c r="Q242" s="49">
        <v>137.44999999999999</v>
      </c>
      <c r="R242" s="10">
        <v>243.35</v>
      </c>
      <c r="S242" s="10">
        <v>248.2</v>
      </c>
      <c r="T242" s="10">
        <v>169.6</v>
      </c>
      <c r="U242" s="50">
        <v>102.74</v>
      </c>
      <c r="V242" s="17">
        <v>1869.8</v>
      </c>
      <c r="W242" s="17">
        <v>1478.2</v>
      </c>
      <c r="X242" s="17">
        <v>1472.5</v>
      </c>
      <c r="Y242" s="17">
        <v>1485.05</v>
      </c>
      <c r="Z242" s="17">
        <v>1609.2</v>
      </c>
    </row>
    <row r="243" spans="1:26" ht="14.4" outlineLevel="1" x14ac:dyDescent="0.3">
      <c r="B243" s="49"/>
      <c r="E243">
        <v>330.95</v>
      </c>
      <c r="F243" s="150">
        <v>248.13</v>
      </c>
      <c r="G243" s="49">
        <v>217.65</v>
      </c>
      <c r="H243" s="10">
        <v>249.75</v>
      </c>
      <c r="I243" s="10">
        <v>378.8</v>
      </c>
      <c r="J243" s="10">
        <v>415.7</v>
      </c>
      <c r="K243" s="50">
        <v>409.1</v>
      </c>
      <c r="L243" s="49">
        <v>21.95</v>
      </c>
      <c r="O243" s="10">
        <v>108.8</v>
      </c>
      <c r="P243" s="50">
        <v>215</v>
      </c>
      <c r="Q243" s="49">
        <v>131.80000000000001</v>
      </c>
      <c r="R243" s="10">
        <v>251.85</v>
      </c>
      <c r="S243" s="10">
        <v>243.1</v>
      </c>
      <c r="T243" s="10">
        <v>165.5</v>
      </c>
      <c r="U243" s="50">
        <v>103.44</v>
      </c>
      <c r="V243" s="17">
        <v>1875</v>
      </c>
      <c r="W243" s="17">
        <v>1472.95</v>
      </c>
      <c r="X243" s="17">
        <v>1475.65</v>
      </c>
      <c r="Y243" s="17">
        <v>1500.1</v>
      </c>
      <c r="Z243" s="17">
        <v>1641.65</v>
      </c>
    </row>
    <row r="244" spans="1:26" ht="14.4" outlineLevel="1" x14ac:dyDescent="0.3">
      <c r="B244" s="49"/>
      <c r="E244">
        <v>333.7</v>
      </c>
      <c r="F244" s="150">
        <v>255.1</v>
      </c>
      <c r="G244" s="49">
        <v>222.95</v>
      </c>
      <c r="H244" s="10">
        <v>252</v>
      </c>
      <c r="I244" s="10">
        <v>376.95</v>
      </c>
      <c r="J244" s="10">
        <v>421.25</v>
      </c>
      <c r="K244" s="50">
        <v>403.05</v>
      </c>
      <c r="L244" s="49">
        <v>21.45</v>
      </c>
      <c r="O244" s="10">
        <v>108.8</v>
      </c>
      <c r="P244" s="50">
        <v>238.5</v>
      </c>
      <c r="Q244" s="49">
        <v>132.25</v>
      </c>
      <c r="R244" s="10">
        <v>246.25</v>
      </c>
      <c r="S244" s="10">
        <v>252.05</v>
      </c>
      <c r="T244" s="10">
        <v>165.1</v>
      </c>
      <c r="U244" s="50">
        <v>104.8</v>
      </c>
      <c r="V244" s="17">
        <v>1862.5</v>
      </c>
      <c r="W244" s="17">
        <v>1470.6</v>
      </c>
      <c r="X244" s="17">
        <v>1461.2</v>
      </c>
      <c r="Y244" s="17">
        <v>1479.7</v>
      </c>
      <c r="Z244" s="17">
        <v>1650.45</v>
      </c>
    </row>
    <row r="245" spans="1:26" ht="14.4" outlineLevel="1" x14ac:dyDescent="0.3">
      <c r="B245" s="49"/>
      <c r="E245">
        <v>335.7</v>
      </c>
      <c r="F245" s="150">
        <v>254.88</v>
      </c>
      <c r="G245" s="49">
        <v>226</v>
      </c>
      <c r="H245" s="10">
        <v>254.85</v>
      </c>
      <c r="I245" s="10">
        <v>377.75</v>
      </c>
      <c r="J245" s="10">
        <v>428.6</v>
      </c>
      <c r="K245" s="50">
        <v>403.95</v>
      </c>
      <c r="L245" s="49">
        <v>20.6</v>
      </c>
      <c r="O245" s="10">
        <v>111</v>
      </c>
      <c r="P245" s="50">
        <v>236.4</v>
      </c>
      <c r="Q245" s="49">
        <v>136.25</v>
      </c>
      <c r="R245" s="10">
        <v>251.35</v>
      </c>
      <c r="S245" s="10">
        <v>254.8</v>
      </c>
      <c r="T245" s="10">
        <v>160.05000000000001</v>
      </c>
      <c r="U245" s="50">
        <v>105.16</v>
      </c>
      <c r="V245" s="17">
        <v>1877.1</v>
      </c>
      <c r="W245" s="17">
        <v>1487.3</v>
      </c>
      <c r="X245" s="17">
        <v>1472.8</v>
      </c>
      <c r="Y245" s="17">
        <v>1493.75</v>
      </c>
      <c r="Z245" s="17">
        <v>1668.8</v>
      </c>
    </row>
    <row r="246" spans="1:26" ht="14.4" outlineLevel="1" x14ac:dyDescent="0.3">
      <c r="B246" s="49"/>
      <c r="E246">
        <v>331.25</v>
      </c>
      <c r="F246" s="150">
        <v>265.25</v>
      </c>
      <c r="G246" s="49">
        <v>222.2</v>
      </c>
      <c r="H246" s="10">
        <v>253.35</v>
      </c>
      <c r="I246" s="10">
        <v>380.65</v>
      </c>
      <c r="J246" s="10">
        <v>427.65</v>
      </c>
      <c r="K246" s="50">
        <v>405.55</v>
      </c>
      <c r="L246" s="49">
        <v>20.2</v>
      </c>
      <c r="O246" s="10">
        <v>108.65</v>
      </c>
      <c r="P246" s="50">
        <v>251.5</v>
      </c>
      <c r="Q246" s="49">
        <v>137.25</v>
      </c>
      <c r="R246" s="10">
        <v>249.4</v>
      </c>
      <c r="S246" s="10">
        <v>244.6</v>
      </c>
      <c r="T246" s="10">
        <v>155.5</v>
      </c>
      <c r="U246" s="50">
        <v>107.55</v>
      </c>
      <c r="V246" s="17">
        <v>1911.65</v>
      </c>
      <c r="W246" s="17">
        <v>1475.15</v>
      </c>
      <c r="X246" s="17">
        <v>1471.05</v>
      </c>
      <c r="Y246" s="17">
        <v>1490.85</v>
      </c>
      <c r="Z246" s="17">
        <v>1667.6</v>
      </c>
    </row>
    <row r="247" spans="1:26" ht="14.4" outlineLevel="1" x14ac:dyDescent="0.3">
      <c r="B247" s="49"/>
      <c r="E247">
        <v>323.5</v>
      </c>
      <c r="F247" s="150">
        <v>261.75</v>
      </c>
      <c r="G247" s="49">
        <v>215.95</v>
      </c>
      <c r="H247" s="10">
        <v>257.05</v>
      </c>
      <c r="I247" s="10">
        <v>378.7</v>
      </c>
      <c r="J247" s="10">
        <v>428</v>
      </c>
      <c r="K247" s="50">
        <v>410.9</v>
      </c>
      <c r="L247" s="49">
        <v>20.2</v>
      </c>
      <c r="O247" s="10">
        <v>110.2</v>
      </c>
      <c r="P247" s="50">
        <v>252.55</v>
      </c>
      <c r="Q247" s="49">
        <v>133.25</v>
      </c>
      <c r="R247" s="10">
        <v>267.64999999999998</v>
      </c>
      <c r="S247" s="10">
        <v>238.3</v>
      </c>
      <c r="T247" s="10">
        <v>158.19999999999999</v>
      </c>
      <c r="U247" s="50">
        <v>107.23</v>
      </c>
      <c r="V247" s="17">
        <v>1978.65</v>
      </c>
      <c r="W247" s="17">
        <v>1464.45</v>
      </c>
      <c r="X247" s="17">
        <v>1524.55</v>
      </c>
      <c r="Y247" s="17">
        <v>1474.75</v>
      </c>
      <c r="Z247" s="17">
        <v>1680.15</v>
      </c>
    </row>
    <row r="248" spans="1:26" ht="14.4" outlineLevel="1" x14ac:dyDescent="0.3">
      <c r="B248" s="49"/>
      <c r="E248">
        <v>321.39999999999998</v>
      </c>
      <c r="F248" s="150">
        <v>259.55</v>
      </c>
      <c r="G248" s="49">
        <v>211.6</v>
      </c>
      <c r="H248" s="10">
        <v>254.6</v>
      </c>
      <c r="I248" s="10">
        <v>380.2</v>
      </c>
      <c r="J248" s="10">
        <v>428.35</v>
      </c>
      <c r="K248" s="50">
        <v>409.8</v>
      </c>
      <c r="L248" s="49">
        <v>20.350000000000001</v>
      </c>
      <c r="O248" s="10">
        <v>109.15</v>
      </c>
      <c r="P248" s="50">
        <v>241.9</v>
      </c>
      <c r="Q248" s="49">
        <v>128</v>
      </c>
      <c r="R248" s="10">
        <v>265.75</v>
      </c>
      <c r="S248" s="10">
        <v>231.65</v>
      </c>
      <c r="T248" s="10">
        <v>159.85</v>
      </c>
      <c r="U248" s="50">
        <v>103.28</v>
      </c>
      <c r="V248" s="17">
        <v>1959.7</v>
      </c>
      <c r="W248" s="17">
        <v>1468.25</v>
      </c>
      <c r="X248" s="17">
        <v>1479.25</v>
      </c>
      <c r="Y248" s="17">
        <v>1475.6</v>
      </c>
      <c r="Z248" s="17">
        <v>1668.6</v>
      </c>
    </row>
    <row r="249" spans="1:26" ht="14.4" outlineLevel="1" x14ac:dyDescent="0.3">
      <c r="B249" s="49"/>
      <c r="F249" s="150">
        <v>250.81</v>
      </c>
      <c r="G249" s="49">
        <v>210.9</v>
      </c>
      <c r="H249" s="10">
        <v>249.2</v>
      </c>
      <c r="I249" s="10">
        <v>379.75</v>
      </c>
      <c r="K249" s="50">
        <v>407.35</v>
      </c>
      <c r="L249" s="49">
        <v>19.75</v>
      </c>
      <c r="P249" s="50">
        <v>232.5</v>
      </c>
      <c r="Q249" s="49">
        <v>127.55</v>
      </c>
      <c r="R249" s="10">
        <v>259.5</v>
      </c>
      <c r="S249" s="10">
        <v>230</v>
      </c>
      <c r="U249" s="50">
        <v>103.11</v>
      </c>
      <c r="V249" s="17">
        <v>1965.25</v>
      </c>
      <c r="W249" s="17">
        <v>1508.25</v>
      </c>
      <c r="X249" s="17">
        <v>1506.25</v>
      </c>
      <c r="Z249" s="17">
        <v>1618.05</v>
      </c>
    </row>
    <row r="250" spans="1:26" ht="14.4" outlineLevel="1" x14ac:dyDescent="0.3">
      <c r="B250" s="49"/>
      <c r="F250" s="150">
        <v>255.99</v>
      </c>
      <c r="G250" s="49">
        <v>214.55</v>
      </c>
      <c r="H250" s="10">
        <v>250.65</v>
      </c>
      <c r="I250" s="10">
        <v>382.75</v>
      </c>
      <c r="K250" s="50">
        <v>409.45</v>
      </c>
      <c r="L250" s="49">
        <v>19.95</v>
      </c>
      <c r="P250" s="50">
        <v>237.3</v>
      </c>
      <c r="Q250" s="49">
        <v>128.30000000000001</v>
      </c>
      <c r="R250" s="10">
        <v>260.2</v>
      </c>
      <c r="S250" s="10">
        <v>235.85</v>
      </c>
      <c r="U250" s="50">
        <v>106.62</v>
      </c>
      <c r="V250" s="17">
        <v>1970.6</v>
      </c>
      <c r="W250" s="17">
        <v>1501.15</v>
      </c>
      <c r="X250" s="17">
        <v>1535.45</v>
      </c>
      <c r="Z250" s="17">
        <v>1690.6</v>
      </c>
    </row>
    <row r="251" spans="1:26" ht="14.4" outlineLevel="1" x14ac:dyDescent="0.3">
      <c r="B251" s="49"/>
      <c r="F251" s="150">
        <v>258.32</v>
      </c>
      <c r="G251" s="49">
        <v>218.5</v>
      </c>
      <c r="I251" s="10">
        <v>383.5</v>
      </c>
      <c r="K251" s="50">
        <v>409.75</v>
      </c>
      <c r="L251" s="49">
        <v>20.2</v>
      </c>
      <c r="P251" s="50">
        <v>240.85</v>
      </c>
      <c r="Q251" s="152">
        <v>127.85</v>
      </c>
      <c r="R251" s="153"/>
      <c r="S251" s="153">
        <v>232.35</v>
      </c>
      <c r="T251" s="153"/>
      <c r="U251" s="154">
        <v>102.12</v>
      </c>
      <c r="V251" s="17">
        <v>1971.55</v>
      </c>
      <c r="X251" s="17">
        <v>1550.3</v>
      </c>
      <c r="Z251" s="17">
        <v>1680.5</v>
      </c>
    </row>
    <row r="252" spans="1:26" outlineLevel="1" x14ac:dyDescent="0.25">
      <c r="B252" s="49"/>
      <c r="F252" s="50"/>
      <c r="G252" s="49"/>
      <c r="K252" s="50"/>
      <c r="L252" s="49"/>
      <c r="P252" s="50"/>
    </row>
    <row r="253" spans="1:26" x14ac:dyDescent="0.25">
      <c r="A253" s="10" t="s">
        <v>396</v>
      </c>
      <c r="B253" s="152"/>
      <c r="C253" s="152">
        <f>AVERAGE(C3:C24)</f>
        <v>390.90000000000003</v>
      </c>
      <c r="D253" s="152">
        <f>AVERAGE(D3:D180)</f>
        <v>601.84775280898862</v>
      </c>
      <c r="E253" s="152">
        <f>AVERAGE(E3:E248)</f>
        <v>372.01138211382113</v>
      </c>
      <c r="F253" s="156">
        <f t="shared" ref="F253" si="0">AVERAGE(F3:F251)</f>
        <v>321.12285140562273</v>
      </c>
      <c r="G253" s="152">
        <f>AVERAGE(G3:G251)</f>
        <v>193.81546184738946</v>
      </c>
      <c r="H253" s="153">
        <f>AVERAGE(H3:H250)</f>
        <v>219.73366935483864</v>
      </c>
      <c r="I253" s="153">
        <f t="shared" ref="I253:Z253" si="1">AVERAGE(I3:I251)</f>
        <v>321.19156626506009</v>
      </c>
      <c r="J253" s="153">
        <f>AVERAGE(J3:J248)</f>
        <v>440.24918699186998</v>
      </c>
      <c r="K253" s="154">
        <f t="shared" si="1"/>
        <v>457.05481927710849</v>
      </c>
      <c r="L253" s="154">
        <f t="shared" si="1"/>
        <v>16.137751004016067</v>
      </c>
      <c r="M253" s="154">
        <f>AVERAGE(M3:M201)</f>
        <v>45.259296482412068</v>
      </c>
      <c r="N253" s="154">
        <f>AVERAGE(N3:N216)</f>
        <v>107.14672897196266</v>
      </c>
      <c r="O253" s="154">
        <f>AVERAGE(O3:O248)</f>
        <v>113.37296747967487</v>
      </c>
      <c r="P253" s="154">
        <f t="shared" si="1"/>
        <v>240.09947791164666</v>
      </c>
      <c r="Q253" s="154">
        <f t="shared" si="1"/>
        <v>139.16405622489964</v>
      </c>
      <c r="R253" s="154">
        <f>AVERAGE(R3:R250)</f>
        <v>177.19334677419351</v>
      </c>
      <c r="S253" s="154">
        <f t="shared" si="1"/>
        <v>270.98955823293198</v>
      </c>
      <c r="T253" s="154">
        <f>AVERAGE(T3:T248)</f>
        <v>305.31991869918699</v>
      </c>
      <c r="U253" s="154">
        <f t="shared" si="1"/>
        <v>132.87068273092382</v>
      </c>
      <c r="V253" s="154">
        <f t="shared" si="1"/>
        <v>1672.9702811244977</v>
      </c>
      <c r="W253" s="155">
        <f>AVERAGE(W3:W250)</f>
        <v>2011.2641129032256</v>
      </c>
      <c r="X253" s="154">
        <f t="shared" si="1"/>
        <v>1578.3226907630512</v>
      </c>
      <c r="Y253" s="155">
        <f>AVERAGE(Y3:Y248)</f>
        <v>1547.8052845528455</v>
      </c>
      <c r="Z253" s="154">
        <f t="shared" si="1"/>
        <v>1909.9873493975886</v>
      </c>
    </row>
  </sheetData>
  <mergeCells count="5">
    <mergeCell ref="G1:K1"/>
    <mergeCell ref="L1:P1"/>
    <mergeCell ref="Q1:U1"/>
    <mergeCell ref="V1:Z1"/>
    <mergeCell ref="B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AEF1-67BF-45DA-A1C7-ECA7560DFEC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81E2-9875-46E0-B301-124D6628835C}">
  <dimension ref="B5:EC204"/>
  <sheetViews>
    <sheetView zoomScale="84" workbookViewId="0">
      <selection activeCell="F22" sqref="F22"/>
    </sheetView>
  </sheetViews>
  <sheetFormatPr defaultRowHeight="13.8" x14ac:dyDescent="0.25"/>
  <cols>
    <col min="1" max="1" width="1.77734375" style="10" customWidth="1"/>
    <col min="2" max="2" width="33.88671875" style="10" customWidth="1"/>
    <col min="3" max="3" width="8.88671875" style="10"/>
    <col min="4" max="4" width="3.33203125" style="10" customWidth="1"/>
    <col min="5" max="20" width="10.6640625" style="10" bestFit="1" customWidth="1"/>
    <col min="21" max="36" width="10.5546875" style="10" bestFit="1" customWidth="1"/>
    <col min="37" max="37" width="11.109375" style="10" bestFit="1" customWidth="1"/>
    <col min="38" max="43" width="10.6640625" style="10" bestFit="1" customWidth="1"/>
    <col min="44" max="44" width="13.44140625" style="10" bestFit="1" customWidth="1"/>
    <col min="45" max="48" width="10.6640625" style="10" bestFit="1" customWidth="1"/>
    <col min="49" max="49" width="10.33203125" style="10" bestFit="1" customWidth="1"/>
    <col min="50" max="50" width="11.5546875" style="10" bestFit="1" customWidth="1"/>
    <col min="51" max="51" width="11.77734375" style="10" bestFit="1" customWidth="1"/>
    <col min="52" max="124" width="11.5546875" style="10" bestFit="1" customWidth="1"/>
    <col min="125" max="16384" width="8.88671875" style="10"/>
  </cols>
  <sheetData>
    <row r="5" spans="2:133" x14ac:dyDescent="0.25">
      <c r="E5" s="71" t="s">
        <v>106</v>
      </c>
      <c r="F5" s="71" t="s">
        <v>107</v>
      </c>
      <c r="G5" s="71" t="s">
        <v>108</v>
      </c>
      <c r="H5" s="71" t="s">
        <v>109</v>
      </c>
      <c r="I5" s="71" t="s">
        <v>110</v>
      </c>
      <c r="J5" s="71" t="s">
        <v>111</v>
      </c>
      <c r="K5" s="71" t="s">
        <v>112</v>
      </c>
      <c r="L5" s="72" t="s">
        <v>1</v>
      </c>
      <c r="M5" s="71" t="s">
        <v>113</v>
      </c>
      <c r="N5" s="71" t="s">
        <v>114</v>
      </c>
      <c r="O5" s="71" t="s">
        <v>115</v>
      </c>
      <c r="P5" s="71" t="s">
        <v>116</v>
      </c>
      <c r="Q5" s="71" t="s">
        <v>117</v>
      </c>
      <c r="R5" s="71" t="s">
        <v>118</v>
      </c>
      <c r="S5" s="71" t="s">
        <v>119</v>
      </c>
      <c r="T5" s="72" t="s">
        <v>2</v>
      </c>
      <c r="U5" s="71" t="s">
        <v>103</v>
      </c>
      <c r="V5" s="71" t="s">
        <v>120</v>
      </c>
      <c r="W5" s="71" t="s">
        <v>121</v>
      </c>
      <c r="X5" s="71" t="s">
        <v>122</v>
      </c>
      <c r="Y5" s="71" t="s">
        <v>123</v>
      </c>
      <c r="Z5" s="71" t="s">
        <v>124</v>
      </c>
      <c r="AA5" s="71" t="s">
        <v>125</v>
      </c>
      <c r="AB5" s="72" t="s">
        <v>3</v>
      </c>
      <c r="AC5" s="71" t="s">
        <v>126</v>
      </c>
      <c r="AD5" s="71" t="s">
        <v>127</v>
      </c>
      <c r="AE5" s="71" t="s">
        <v>128</v>
      </c>
      <c r="AF5" s="71" t="s">
        <v>129</v>
      </c>
      <c r="AG5" s="71" t="s">
        <v>130</v>
      </c>
      <c r="AH5" s="71" t="s">
        <v>105</v>
      </c>
      <c r="AI5" s="71" t="s">
        <v>104</v>
      </c>
      <c r="AJ5" s="72" t="s">
        <v>4</v>
      </c>
      <c r="AK5" s="71" t="s">
        <v>89</v>
      </c>
      <c r="AL5" s="71" t="s">
        <v>90</v>
      </c>
      <c r="AM5" s="71" t="s">
        <v>91</v>
      </c>
      <c r="AN5" s="71" t="s">
        <v>92</v>
      </c>
      <c r="AO5" s="71" t="s">
        <v>93</v>
      </c>
      <c r="AP5" s="71" t="s">
        <v>94</v>
      </c>
      <c r="AQ5" s="71" t="s">
        <v>95</v>
      </c>
      <c r="AR5" s="72" t="s">
        <v>5</v>
      </c>
      <c r="AS5" s="71" t="s">
        <v>96</v>
      </c>
      <c r="AT5" s="71" t="s">
        <v>97</v>
      </c>
      <c r="AU5" s="71" t="s">
        <v>98</v>
      </c>
      <c r="AV5" s="71" t="s">
        <v>99</v>
      </c>
      <c r="AW5" s="71" t="s">
        <v>100</v>
      </c>
      <c r="AX5" s="73" t="s">
        <v>101</v>
      </c>
      <c r="AY5" s="73" t="s">
        <v>102</v>
      </c>
      <c r="AZ5" s="74" t="s">
        <v>6</v>
      </c>
      <c r="BA5" s="73" t="s">
        <v>131</v>
      </c>
      <c r="BB5" s="73" t="s">
        <v>132</v>
      </c>
      <c r="BC5" s="73" t="s">
        <v>133</v>
      </c>
      <c r="BD5" s="73" t="s">
        <v>134</v>
      </c>
      <c r="BE5" s="73" t="s">
        <v>135</v>
      </c>
      <c r="BF5" s="73" t="s">
        <v>136</v>
      </c>
      <c r="BG5" s="73" t="s">
        <v>137</v>
      </c>
      <c r="BH5" s="74" t="s">
        <v>7</v>
      </c>
      <c r="BI5" s="73" t="s">
        <v>138</v>
      </c>
      <c r="BJ5" s="73" t="s">
        <v>139</v>
      </c>
      <c r="BK5" s="73" t="s">
        <v>140</v>
      </c>
      <c r="BL5" s="73" t="s">
        <v>141</v>
      </c>
      <c r="BM5" s="73" t="s">
        <v>142</v>
      </c>
      <c r="BN5" s="73" t="s">
        <v>143</v>
      </c>
      <c r="BO5" s="73" t="s">
        <v>144</v>
      </c>
      <c r="BP5" s="74" t="s">
        <v>8</v>
      </c>
      <c r="BQ5" s="73" t="s">
        <v>145</v>
      </c>
      <c r="BR5" s="73" t="s">
        <v>146</v>
      </c>
      <c r="BS5" s="73" t="s">
        <v>147</v>
      </c>
      <c r="BT5" s="73" t="s">
        <v>148</v>
      </c>
      <c r="BU5" s="73" t="s">
        <v>149</v>
      </c>
      <c r="BV5" s="73" t="s">
        <v>150</v>
      </c>
      <c r="BW5" s="73" t="s">
        <v>151</v>
      </c>
      <c r="BX5" s="74" t="s">
        <v>9</v>
      </c>
      <c r="BY5" s="73" t="s">
        <v>152</v>
      </c>
      <c r="BZ5" s="73" t="s">
        <v>153</v>
      </c>
      <c r="CA5" s="73" t="s">
        <v>154</v>
      </c>
      <c r="CB5" s="73" t="s">
        <v>155</v>
      </c>
      <c r="CC5" s="73" t="s">
        <v>156</v>
      </c>
      <c r="CD5" s="73" t="s">
        <v>157</v>
      </c>
      <c r="CE5" s="73" t="s">
        <v>158</v>
      </c>
      <c r="CF5" s="74" t="s">
        <v>10</v>
      </c>
      <c r="CG5" s="73" t="s">
        <v>159</v>
      </c>
      <c r="CH5" s="73" t="s">
        <v>160</v>
      </c>
      <c r="CI5" s="73" t="s">
        <v>161</v>
      </c>
      <c r="CJ5" s="73" t="s">
        <v>162</v>
      </c>
      <c r="CK5" s="73" t="s">
        <v>163</v>
      </c>
      <c r="CL5" s="73" t="s">
        <v>164</v>
      </c>
      <c r="CM5" s="73" t="s">
        <v>165</v>
      </c>
      <c r="CN5" s="74" t="s">
        <v>11</v>
      </c>
      <c r="CO5" s="73" t="s">
        <v>166</v>
      </c>
      <c r="CP5" s="73" t="s">
        <v>167</v>
      </c>
      <c r="CQ5" s="73" t="s">
        <v>168</v>
      </c>
      <c r="CR5" s="73" t="s">
        <v>169</v>
      </c>
      <c r="CS5" s="73" t="s">
        <v>170</v>
      </c>
      <c r="CT5" s="73" t="s">
        <v>171</v>
      </c>
      <c r="CU5" s="73" t="s">
        <v>172</v>
      </c>
      <c r="CV5" s="74" t="s">
        <v>12</v>
      </c>
      <c r="CW5" s="73" t="s">
        <v>173</v>
      </c>
      <c r="CX5" s="73" t="s">
        <v>174</v>
      </c>
      <c r="CY5" s="73" t="s">
        <v>175</v>
      </c>
      <c r="CZ5" s="73" t="s">
        <v>176</v>
      </c>
      <c r="DA5" s="73" t="s">
        <v>177</v>
      </c>
      <c r="DB5" s="73" t="s">
        <v>178</v>
      </c>
      <c r="DC5" s="73" t="s">
        <v>179</v>
      </c>
      <c r="DD5" s="74" t="s">
        <v>13</v>
      </c>
      <c r="DE5" s="73" t="s">
        <v>180</v>
      </c>
      <c r="DF5" s="73" t="s">
        <v>181</v>
      </c>
      <c r="DG5" s="73" t="s">
        <v>182</v>
      </c>
      <c r="DH5" s="73" t="s">
        <v>183</v>
      </c>
      <c r="DI5" s="73" t="s">
        <v>184</v>
      </c>
      <c r="DJ5" s="73" t="s">
        <v>185</v>
      </c>
      <c r="DK5" s="73" t="s">
        <v>186</v>
      </c>
      <c r="DL5" s="74" t="s">
        <v>14</v>
      </c>
      <c r="DM5" s="73" t="s">
        <v>187</v>
      </c>
      <c r="DN5" s="73" t="s">
        <v>188</v>
      </c>
      <c r="DO5" s="73" t="s">
        <v>189</v>
      </c>
      <c r="DP5" s="73" t="s">
        <v>190</v>
      </c>
      <c r="DQ5" s="73" t="s">
        <v>191</v>
      </c>
      <c r="DR5" s="73" t="s">
        <v>192</v>
      </c>
      <c r="DS5" s="73" t="s">
        <v>193</v>
      </c>
      <c r="DT5" s="74" t="s">
        <v>15</v>
      </c>
    </row>
    <row r="6" spans="2:133" x14ac:dyDescent="0.25">
      <c r="E6" s="75">
        <v>44012</v>
      </c>
      <c r="F6" s="75">
        <v>44104</v>
      </c>
      <c r="G6" s="75">
        <v>44104</v>
      </c>
      <c r="H6" s="75">
        <v>44196</v>
      </c>
      <c r="I6" s="75">
        <v>44196</v>
      </c>
      <c r="J6" s="75">
        <v>44286</v>
      </c>
      <c r="K6" s="75">
        <v>44286</v>
      </c>
      <c r="L6" s="76">
        <v>44286</v>
      </c>
      <c r="M6" s="75">
        <v>44377</v>
      </c>
      <c r="N6" s="75">
        <v>44469</v>
      </c>
      <c r="O6" s="75">
        <v>44469</v>
      </c>
      <c r="P6" s="75">
        <v>44561</v>
      </c>
      <c r="Q6" s="75">
        <v>44561</v>
      </c>
      <c r="R6" s="75">
        <v>44651</v>
      </c>
      <c r="S6" s="75">
        <v>44651</v>
      </c>
      <c r="T6" s="76">
        <v>44651</v>
      </c>
      <c r="U6" s="75">
        <v>44742</v>
      </c>
      <c r="V6" s="75">
        <v>44834</v>
      </c>
      <c r="W6" s="75">
        <v>44834</v>
      </c>
      <c r="X6" s="75">
        <v>44926</v>
      </c>
      <c r="Y6" s="75">
        <v>44926</v>
      </c>
      <c r="Z6" s="75">
        <v>45016</v>
      </c>
      <c r="AA6" s="75">
        <v>45016</v>
      </c>
      <c r="AB6" s="76">
        <v>45016</v>
      </c>
      <c r="AC6" s="75">
        <v>45107</v>
      </c>
      <c r="AD6" s="75">
        <v>45199</v>
      </c>
      <c r="AE6" s="75">
        <v>45199</v>
      </c>
      <c r="AF6" s="75">
        <v>45291</v>
      </c>
      <c r="AG6" s="75">
        <v>45291</v>
      </c>
      <c r="AH6" s="75">
        <v>45382</v>
      </c>
      <c r="AI6" s="75">
        <v>45382</v>
      </c>
      <c r="AJ6" s="76">
        <v>45382</v>
      </c>
      <c r="AK6" s="75">
        <v>45473</v>
      </c>
      <c r="AL6" s="75">
        <v>45565</v>
      </c>
      <c r="AM6" s="75">
        <v>45565</v>
      </c>
      <c r="AN6" s="75">
        <v>45657</v>
      </c>
      <c r="AO6" s="75">
        <v>45657</v>
      </c>
      <c r="AP6" s="75">
        <v>45747</v>
      </c>
      <c r="AQ6" s="75">
        <v>45747</v>
      </c>
      <c r="AR6" s="76">
        <v>45747</v>
      </c>
      <c r="AS6" s="75">
        <v>45838</v>
      </c>
      <c r="AT6" s="75">
        <v>45930</v>
      </c>
      <c r="AU6" s="75">
        <v>45930</v>
      </c>
      <c r="AV6" s="75">
        <v>46022</v>
      </c>
      <c r="AW6" s="75">
        <v>46022</v>
      </c>
      <c r="AX6" s="77">
        <v>46112</v>
      </c>
      <c r="AY6" s="77">
        <v>46112</v>
      </c>
      <c r="AZ6" s="78">
        <v>46112</v>
      </c>
      <c r="BA6" s="77">
        <v>46203</v>
      </c>
      <c r="BB6" s="77">
        <v>46295</v>
      </c>
      <c r="BC6" s="77">
        <v>46295</v>
      </c>
      <c r="BD6" s="77">
        <v>46387</v>
      </c>
      <c r="BE6" s="77">
        <v>46387</v>
      </c>
      <c r="BF6" s="77">
        <v>46477</v>
      </c>
      <c r="BG6" s="77">
        <v>46477</v>
      </c>
      <c r="BH6" s="78">
        <v>46477</v>
      </c>
      <c r="BI6" s="77">
        <v>46568</v>
      </c>
      <c r="BJ6" s="77">
        <v>46660</v>
      </c>
      <c r="BK6" s="77">
        <v>46660</v>
      </c>
      <c r="BL6" s="77">
        <v>46752</v>
      </c>
      <c r="BM6" s="77">
        <v>46752</v>
      </c>
      <c r="BN6" s="77">
        <v>46843</v>
      </c>
      <c r="BO6" s="77">
        <v>46843</v>
      </c>
      <c r="BP6" s="78">
        <v>46843</v>
      </c>
      <c r="BQ6" s="77">
        <v>46934</v>
      </c>
      <c r="BR6" s="77">
        <v>47026</v>
      </c>
      <c r="BS6" s="77">
        <v>47026</v>
      </c>
      <c r="BT6" s="77">
        <v>47118</v>
      </c>
      <c r="BU6" s="77">
        <v>47118</v>
      </c>
      <c r="BV6" s="77">
        <v>47208</v>
      </c>
      <c r="BW6" s="77">
        <v>47208</v>
      </c>
      <c r="BX6" s="78">
        <v>47208</v>
      </c>
      <c r="BY6" s="77">
        <v>47299</v>
      </c>
      <c r="BZ6" s="77">
        <v>47391</v>
      </c>
      <c r="CA6" s="77">
        <v>47391</v>
      </c>
      <c r="CB6" s="77">
        <v>47483</v>
      </c>
      <c r="CC6" s="77">
        <v>47483</v>
      </c>
      <c r="CD6" s="77">
        <v>47573</v>
      </c>
      <c r="CE6" s="77">
        <v>47573</v>
      </c>
      <c r="CF6" s="78">
        <v>47573</v>
      </c>
      <c r="CG6" s="77">
        <v>47664</v>
      </c>
      <c r="CH6" s="77">
        <v>47756</v>
      </c>
      <c r="CI6" s="77">
        <v>47756</v>
      </c>
      <c r="CJ6" s="77">
        <v>47848</v>
      </c>
      <c r="CK6" s="77">
        <v>47848</v>
      </c>
      <c r="CL6" s="77">
        <v>47938</v>
      </c>
      <c r="CM6" s="77">
        <v>47938</v>
      </c>
      <c r="CN6" s="78">
        <v>47938</v>
      </c>
      <c r="CO6" s="77">
        <v>48029</v>
      </c>
      <c r="CP6" s="77">
        <v>48121</v>
      </c>
      <c r="CQ6" s="77">
        <v>48121</v>
      </c>
      <c r="CR6" s="77">
        <v>48213</v>
      </c>
      <c r="CS6" s="77">
        <v>48213</v>
      </c>
      <c r="CT6" s="77">
        <v>48304</v>
      </c>
      <c r="CU6" s="77">
        <v>48304</v>
      </c>
      <c r="CV6" s="78">
        <v>48304</v>
      </c>
      <c r="CW6" s="77">
        <v>48395</v>
      </c>
      <c r="CX6" s="77">
        <v>48487</v>
      </c>
      <c r="CY6" s="77">
        <v>48487</v>
      </c>
      <c r="CZ6" s="77">
        <v>48579</v>
      </c>
      <c r="DA6" s="77">
        <v>48579</v>
      </c>
      <c r="DB6" s="77">
        <v>48669</v>
      </c>
      <c r="DC6" s="77">
        <v>48669</v>
      </c>
      <c r="DD6" s="78">
        <v>48669</v>
      </c>
      <c r="DE6" s="77">
        <v>48760</v>
      </c>
      <c r="DF6" s="77">
        <v>48852</v>
      </c>
      <c r="DG6" s="77">
        <v>48852</v>
      </c>
      <c r="DH6" s="77">
        <v>48944</v>
      </c>
      <c r="DI6" s="77">
        <v>48944</v>
      </c>
      <c r="DJ6" s="77">
        <v>49034</v>
      </c>
      <c r="DK6" s="77">
        <v>49034</v>
      </c>
      <c r="DL6" s="78">
        <v>49034</v>
      </c>
      <c r="DM6" s="77">
        <v>49125</v>
      </c>
      <c r="DN6" s="77">
        <v>49217</v>
      </c>
      <c r="DO6" s="77">
        <v>49217</v>
      </c>
      <c r="DP6" s="77">
        <v>49309</v>
      </c>
      <c r="DQ6" s="77">
        <v>49309</v>
      </c>
      <c r="DR6" s="77">
        <v>49399</v>
      </c>
      <c r="DS6" s="77">
        <v>49399</v>
      </c>
      <c r="DT6" s="78">
        <v>49399</v>
      </c>
    </row>
    <row r="7" spans="2:133" x14ac:dyDescent="0.25">
      <c r="E7" s="71" t="s">
        <v>16</v>
      </c>
      <c r="F7" s="71" t="s">
        <v>16</v>
      </c>
      <c r="G7" s="71" t="s">
        <v>16</v>
      </c>
      <c r="H7" s="71" t="s">
        <v>16</v>
      </c>
      <c r="I7" s="71" t="s">
        <v>16</v>
      </c>
      <c r="J7" s="71" t="s">
        <v>16</v>
      </c>
      <c r="K7" s="71" t="s">
        <v>16</v>
      </c>
      <c r="L7" s="72" t="s">
        <v>16</v>
      </c>
      <c r="M7" s="71" t="s">
        <v>16</v>
      </c>
      <c r="N7" s="71" t="s">
        <v>16</v>
      </c>
      <c r="O7" s="71" t="s">
        <v>16</v>
      </c>
      <c r="P7" s="71" t="s">
        <v>16</v>
      </c>
      <c r="Q7" s="71" t="s">
        <v>16</v>
      </c>
      <c r="R7" s="71" t="s">
        <v>16</v>
      </c>
      <c r="S7" s="71" t="s">
        <v>16</v>
      </c>
      <c r="T7" s="72" t="s">
        <v>16</v>
      </c>
      <c r="U7" s="71" t="s">
        <v>16</v>
      </c>
      <c r="V7" s="71" t="s">
        <v>16</v>
      </c>
      <c r="W7" s="71" t="s">
        <v>16</v>
      </c>
      <c r="X7" s="71" t="s">
        <v>16</v>
      </c>
      <c r="Y7" s="71" t="s">
        <v>16</v>
      </c>
      <c r="Z7" s="71" t="s">
        <v>16</v>
      </c>
      <c r="AA7" s="71" t="s">
        <v>16</v>
      </c>
      <c r="AB7" s="72" t="s">
        <v>16</v>
      </c>
      <c r="AC7" s="71" t="s">
        <v>16</v>
      </c>
      <c r="AD7" s="71" t="s">
        <v>16</v>
      </c>
      <c r="AE7" s="71" t="s">
        <v>16</v>
      </c>
      <c r="AF7" s="71" t="s">
        <v>16</v>
      </c>
      <c r="AG7" s="71" t="s">
        <v>16</v>
      </c>
      <c r="AH7" s="71" t="s">
        <v>16</v>
      </c>
      <c r="AI7" s="71" t="s">
        <v>16</v>
      </c>
      <c r="AJ7" s="72" t="s">
        <v>16</v>
      </c>
      <c r="AK7" s="71" t="s">
        <v>16</v>
      </c>
      <c r="AL7" s="71" t="s">
        <v>16</v>
      </c>
      <c r="AM7" s="71" t="s">
        <v>16</v>
      </c>
      <c r="AN7" s="71" t="s">
        <v>16</v>
      </c>
      <c r="AO7" s="71" t="s">
        <v>16</v>
      </c>
      <c r="AP7" s="71" t="s">
        <v>16</v>
      </c>
      <c r="AQ7" s="71" t="s">
        <v>16</v>
      </c>
      <c r="AR7" s="72" t="s">
        <v>16</v>
      </c>
      <c r="AS7" s="71" t="s">
        <v>16</v>
      </c>
      <c r="AT7" s="71" t="s">
        <v>16</v>
      </c>
      <c r="AU7" s="71" t="s">
        <v>16</v>
      </c>
      <c r="AV7" s="71" t="s">
        <v>16</v>
      </c>
      <c r="AW7" s="71" t="s">
        <v>16</v>
      </c>
      <c r="AX7" s="73" t="s">
        <v>16</v>
      </c>
      <c r="AY7" s="73" t="s">
        <v>16</v>
      </c>
      <c r="AZ7" s="74" t="s">
        <v>16</v>
      </c>
      <c r="BA7" s="73" t="s">
        <v>16</v>
      </c>
      <c r="BB7" s="73" t="s">
        <v>16</v>
      </c>
      <c r="BC7" s="73" t="s">
        <v>16</v>
      </c>
      <c r="BD7" s="73" t="s">
        <v>16</v>
      </c>
      <c r="BE7" s="73" t="s">
        <v>16</v>
      </c>
      <c r="BF7" s="73" t="s">
        <v>16</v>
      </c>
      <c r="BG7" s="73" t="s">
        <v>16</v>
      </c>
      <c r="BH7" s="74" t="s">
        <v>16</v>
      </c>
      <c r="BI7" s="73" t="s">
        <v>16</v>
      </c>
      <c r="BJ7" s="73" t="s">
        <v>16</v>
      </c>
      <c r="BK7" s="73" t="s">
        <v>16</v>
      </c>
      <c r="BL7" s="73" t="s">
        <v>16</v>
      </c>
      <c r="BM7" s="73" t="s">
        <v>16</v>
      </c>
      <c r="BN7" s="73" t="s">
        <v>16</v>
      </c>
      <c r="BO7" s="73" t="s">
        <v>16</v>
      </c>
      <c r="BP7" s="74" t="s">
        <v>16</v>
      </c>
      <c r="BQ7" s="73" t="s">
        <v>16</v>
      </c>
      <c r="BR7" s="73" t="s">
        <v>16</v>
      </c>
      <c r="BS7" s="73" t="s">
        <v>16</v>
      </c>
      <c r="BT7" s="73" t="s">
        <v>16</v>
      </c>
      <c r="BU7" s="73" t="s">
        <v>16</v>
      </c>
      <c r="BV7" s="73" t="s">
        <v>16</v>
      </c>
      <c r="BW7" s="73" t="s">
        <v>16</v>
      </c>
      <c r="BX7" s="74" t="s">
        <v>16</v>
      </c>
      <c r="BY7" s="73" t="s">
        <v>16</v>
      </c>
      <c r="BZ7" s="73" t="s">
        <v>16</v>
      </c>
      <c r="CA7" s="73" t="s">
        <v>16</v>
      </c>
      <c r="CB7" s="73" t="s">
        <v>16</v>
      </c>
      <c r="CC7" s="73" t="s">
        <v>16</v>
      </c>
      <c r="CD7" s="73" t="s">
        <v>16</v>
      </c>
      <c r="CE7" s="73" t="s">
        <v>16</v>
      </c>
      <c r="CF7" s="74" t="s">
        <v>16</v>
      </c>
      <c r="CG7" s="73" t="s">
        <v>16</v>
      </c>
      <c r="CH7" s="73" t="s">
        <v>16</v>
      </c>
      <c r="CI7" s="73" t="s">
        <v>16</v>
      </c>
      <c r="CJ7" s="73" t="s">
        <v>16</v>
      </c>
      <c r="CK7" s="73" t="s">
        <v>16</v>
      </c>
      <c r="CL7" s="73" t="s">
        <v>16</v>
      </c>
      <c r="CM7" s="73" t="s">
        <v>16</v>
      </c>
      <c r="CN7" s="74" t="s">
        <v>16</v>
      </c>
      <c r="CO7" s="73" t="s">
        <v>16</v>
      </c>
      <c r="CP7" s="73" t="s">
        <v>16</v>
      </c>
      <c r="CQ7" s="73" t="s">
        <v>16</v>
      </c>
      <c r="CR7" s="73" t="s">
        <v>16</v>
      </c>
      <c r="CS7" s="73" t="s">
        <v>16</v>
      </c>
      <c r="CT7" s="73" t="s">
        <v>16</v>
      </c>
      <c r="CU7" s="73" t="s">
        <v>16</v>
      </c>
      <c r="CV7" s="74" t="s">
        <v>16</v>
      </c>
      <c r="CW7" s="73" t="s">
        <v>16</v>
      </c>
      <c r="CX7" s="73" t="s">
        <v>16</v>
      </c>
      <c r="CY7" s="73" t="s">
        <v>16</v>
      </c>
      <c r="CZ7" s="73" t="s">
        <v>16</v>
      </c>
      <c r="DA7" s="73" t="s">
        <v>16</v>
      </c>
      <c r="DB7" s="73" t="s">
        <v>16</v>
      </c>
      <c r="DC7" s="73" t="s">
        <v>16</v>
      </c>
      <c r="DD7" s="74" t="s">
        <v>16</v>
      </c>
      <c r="DE7" s="73" t="s">
        <v>16</v>
      </c>
      <c r="DF7" s="73" t="s">
        <v>16</v>
      </c>
      <c r="DG7" s="73" t="s">
        <v>16</v>
      </c>
      <c r="DH7" s="73" t="s">
        <v>16</v>
      </c>
      <c r="DI7" s="73" t="s">
        <v>16</v>
      </c>
      <c r="DJ7" s="73" t="s">
        <v>16</v>
      </c>
      <c r="DK7" s="73" t="s">
        <v>16</v>
      </c>
      <c r="DL7" s="74" t="s">
        <v>16</v>
      </c>
      <c r="DM7" s="73" t="s">
        <v>16</v>
      </c>
      <c r="DN7" s="73" t="s">
        <v>16</v>
      </c>
      <c r="DO7" s="73" t="s">
        <v>16</v>
      </c>
      <c r="DP7" s="73" t="s">
        <v>16</v>
      </c>
      <c r="DQ7" s="73" t="s">
        <v>16</v>
      </c>
      <c r="DR7" s="73" t="s">
        <v>16</v>
      </c>
      <c r="DS7" s="73" t="s">
        <v>16</v>
      </c>
      <c r="DT7" s="74" t="s">
        <v>16</v>
      </c>
    </row>
    <row r="9" spans="2:133" x14ac:dyDescent="0.25">
      <c r="B9" s="10" t="s">
        <v>18</v>
      </c>
      <c r="C9" s="10" t="s">
        <v>19</v>
      </c>
    </row>
    <row r="11" spans="2:133" ht="14.4" x14ac:dyDescent="0.3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/>
      <c r="EA11"/>
      <c r="EB11"/>
      <c r="EC11"/>
    </row>
    <row r="13" spans="2:133" s="40" customFormat="1" x14ac:dyDescent="0.25">
      <c r="B13" s="40" t="s">
        <v>350</v>
      </c>
      <c r="E13" s="65"/>
      <c r="F13" s="16"/>
      <c r="G13" s="16"/>
      <c r="H13" s="16"/>
      <c r="I13" s="16"/>
      <c r="J13" s="16"/>
      <c r="K13" s="16"/>
      <c r="L13" s="62"/>
      <c r="M13" s="65"/>
      <c r="N13" s="16"/>
      <c r="O13" s="16"/>
      <c r="P13" s="16"/>
      <c r="Q13" s="16"/>
      <c r="R13" s="16"/>
      <c r="S13" s="16"/>
      <c r="T13" s="62"/>
      <c r="U13" s="65"/>
      <c r="V13" s="16"/>
      <c r="W13" s="16"/>
      <c r="X13" s="16"/>
      <c r="Y13" s="16"/>
      <c r="Z13" s="16"/>
      <c r="AA13" s="16"/>
      <c r="AB13" s="62"/>
      <c r="AC13" s="65"/>
      <c r="AD13" s="16"/>
      <c r="AE13" s="16"/>
      <c r="AF13" s="16"/>
      <c r="AG13" s="16"/>
      <c r="AH13" s="16"/>
      <c r="AI13" s="16"/>
      <c r="AJ13" s="62"/>
      <c r="AK13" s="65"/>
      <c r="AL13" s="16"/>
      <c r="AM13" s="16"/>
      <c r="AN13" s="15"/>
      <c r="AO13" s="16"/>
      <c r="AP13" s="16"/>
      <c r="AQ13" s="16"/>
      <c r="AR13" s="62"/>
      <c r="AS13" s="65"/>
      <c r="AT13" s="16"/>
      <c r="AU13" s="16"/>
      <c r="AV13" s="16"/>
      <c r="AW13" s="16"/>
      <c r="AX13" s="47"/>
      <c r="AY13" s="16"/>
      <c r="AZ13" s="62"/>
      <c r="BA13" s="47"/>
      <c r="BB13" s="47"/>
      <c r="BC13" s="16"/>
      <c r="BD13" s="47"/>
      <c r="BE13" s="16"/>
      <c r="BF13" s="47"/>
      <c r="BG13" s="16"/>
      <c r="BH13" s="62"/>
      <c r="BI13" s="47"/>
      <c r="BJ13" s="47"/>
      <c r="BK13" s="16"/>
      <c r="BL13" s="47"/>
      <c r="BM13" s="16"/>
      <c r="BN13" s="47"/>
      <c r="BO13" s="16"/>
      <c r="BP13" s="62"/>
      <c r="BQ13" s="47"/>
      <c r="BR13" s="47"/>
      <c r="BS13" s="16"/>
      <c r="BT13" s="47"/>
      <c r="BU13" s="16"/>
      <c r="BV13" s="47"/>
      <c r="BW13" s="16"/>
      <c r="BX13" s="62"/>
      <c r="BY13" s="47"/>
      <c r="BZ13" s="47"/>
      <c r="CA13" s="16"/>
      <c r="CB13" s="47"/>
      <c r="CC13" s="16"/>
      <c r="CD13" s="47"/>
      <c r="CE13" s="16"/>
      <c r="CF13" s="62"/>
      <c r="CG13" s="47"/>
      <c r="CH13" s="47"/>
      <c r="CI13" s="16"/>
      <c r="CJ13" s="47"/>
      <c r="CK13" s="16"/>
      <c r="CL13" s="47"/>
      <c r="CM13" s="16"/>
      <c r="CN13" s="62"/>
      <c r="CO13" s="47"/>
      <c r="CP13" s="47"/>
      <c r="CQ13" s="16"/>
      <c r="CR13" s="47"/>
      <c r="CS13" s="16"/>
      <c r="CT13" s="47"/>
      <c r="CU13" s="16"/>
      <c r="CV13" s="62"/>
      <c r="CW13" s="47"/>
      <c r="CX13" s="47"/>
      <c r="CY13" s="16"/>
      <c r="CZ13" s="47"/>
      <c r="DA13" s="16"/>
      <c r="DB13" s="47"/>
      <c r="DC13" s="16"/>
      <c r="DD13" s="62"/>
      <c r="DE13" s="47"/>
      <c r="DF13" s="47"/>
      <c r="DG13" s="16"/>
      <c r="DH13" s="47"/>
      <c r="DI13" s="16"/>
      <c r="DJ13" s="47"/>
      <c r="DK13" s="16"/>
      <c r="DL13" s="62"/>
      <c r="DM13" s="47"/>
      <c r="DN13" s="47"/>
      <c r="DO13" s="16"/>
      <c r="DP13" s="47"/>
      <c r="DQ13" s="16"/>
      <c r="DR13" s="47"/>
      <c r="DS13" s="16"/>
      <c r="DT13" s="62"/>
    </row>
    <row r="14" spans="2:133" ht="14.4" x14ac:dyDescent="0.3">
      <c r="B14" s="131" t="s">
        <v>351</v>
      </c>
      <c r="C14" s="41"/>
      <c r="D14" s="41"/>
      <c r="E14" s="15"/>
      <c r="F14" s="15"/>
      <c r="G14" s="15"/>
      <c r="H14" s="15">
        <v>86476.3</v>
      </c>
      <c r="I14" s="15"/>
      <c r="J14" s="15">
        <v>88354.2</v>
      </c>
      <c r="K14" s="15">
        <f>H14+J14</f>
        <v>174830.5</v>
      </c>
      <c r="L14" s="58">
        <f>E14+F14+H14+J14</f>
        <v>174830.5</v>
      </c>
      <c r="M14" s="15">
        <v>93850.2</v>
      </c>
      <c r="N14" s="15">
        <v>114782.5</v>
      </c>
      <c r="O14" s="15">
        <f>M14+N14</f>
        <v>208632.7</v>
      </c>
      <c r="P14" s="15">
        <v>121103.7</v>
      </c>
      <c r="Q14" s="15">
        <f>M14+N14+P14</f>
        <v>329736.40000000002</v>
      </c>
      <c r="R14" s="15">
        <v>123722</v>
      </c>
      <c r="S14" s="15">
        <f>P14+R14</f>
        <v>244825.7</v>
      </c>
      <c r="T14" s="58">
        <f>M14+N14+P14+R14</f>
        <v>453458.4</v>
      </c>
      <c r="U14" s="15">
        <v>115111.9</v>
      </c>
      <c r="V14" s="15">
        <v>112214</v>
      </c>
      <c r="W14" s="15">
        <f>U14+V14</f>
        <v>227325.9</v>
      </c>
      <c r="X14" s="15">
        <v>125812.1</v>
      </c>
      <c r="Y14" s="15">
        <f>U14+V14+X14</f>
        <v>353138</v>
      </c>
      <c r="Z14" s="15">
        <v>107897.5</v>
      </c>
      <c r="AA14" s="15">
        <f>X14+Z14</f>
        <v>233709.6</v>
      </c>
      <c r="AB14" s="58">
        <f>U14+V14+X14+Z14</f>
        <v>461035.5</v>
      </c>
      <c r="AC14" s="15">
        <v>98450.4</v>
      </c>
      <c r="AD14" s="15">
        <v>90375.3</v>
      </c>
      <c r="AE14" s="15">
        <f>AC14+AD14</f>
        <v>188825.7</v>
      </c>
      <c r="AF14" s="15">
        <v>97108.2</v>
      </c>
      <c r="AG14" s="15">
        <f>AC14+AD14+AF14</f>
        <v>285933.90000000002</v>
      </c>
      <c r="AH14" s="15">
        <v>101797.3</v>
      </c>
      <c r="AI14" s="15">
        <f>AF14+AH14</f>
        <v>198905.5</v>
      </c>
      <c r="AJ14" s="58">
        <f>AC14+AD14+AF14+AH14</f>
        <v>387731.20000000001</v>
      </c>
      <c r="AK14" s="15">
        <v>106346.3</v>
      </c>
      <c r="AL14" s="15">
        <v>109660.4</v>
      </c>
      <c r="AM14" s="15">
        <f>AK14+AL14</f>
        <v>216006.7</v>
      </c>
      <c r="AN14" s="15">
        <v>133662.6</v>
      </c>
      <c r="AO14" s="15">
        <f>AK14+AL14+AN14</f>
        <v>349669.30000000005</v>
      </c>
      <c r="AP14" s="15">
        <v>147690.9</v>
      </c>
      <c r="AQ14" s="15">
        <f>AN14+AP14</f>
        <v>281353.5</v>
      </c>
      <c r="AR14" s="58">
        <f>AK14+AL14+AN14+AP14</f>
        <v>497360.20000000007</v>
      </c>
      <c r="AS14" s="15">
        <v>134147.20000000001</v>
      </c>
      <c r="AT14" s="15">
        <v>138276.5</v>
      </c>
      <c r="AU14" s="15">
        <f>AS14+AT14</f>
        <v>272423.7</v>
      </c>
      <c r="AV14" s="15">
        <v>150253</v>
      </c>
      <c r="AW14" s="15">
        <f>AS14+AT14+AV14</f>
        <v>422676.7</v>
      </c>
      <c r="AX14" s="44"/>
      <c r="AZ14" s="50"/>
      <c r="BA14" s="44"/>
      <c r="BB14" s="44"/>
      <c r="BD14" s="44"/>
      <c r="BF14" s="44"/>
      <c r="BH14" s="50"/>
      <c r="BI14" s="44"/>
      <c r="BJ14" s="44"/>
      <c r="BL14" s="44"/>
      <c r="BN14" s="44"/>
      <c r="BP14" s="50"/>
      <c r="BQ14" s="44"/>
      <c r="BR14" s="44"/>
      <c r="BT14" s="44"/>
      <c r="BV14" s="44"/>
      <c r="BX14" s="50"/>
      <c r="BY14" s="44"/>
      <c r="BZ14" s="44"/>
      <c r="CB14" s="44"/>
      <c r="CD14" s="44"/>
      <c r="CF14" s="50"/>
      <c r="CG14" s="44"/>
      <c r="CH14" s="44"/>
      <c r="CJ14" s="44"/>
      <c r="CL14" s="44"/>
      <c r="CN14" s="50"/>
      <c r="CO14" s="44"/>
      <c r="CP14" s="44"/>
      <c r="CR14" s="44"/>
      <c r="CT14" s="44"/>
      <c r="CV14" s="50"/>
      <c r="CW14" s="44"/>
      <c r="CX14" s="44"/>
      <c r="CZ14" s="44"/>
      <c r="DB14" s="44"/>
      <c r="DD14" s="50"/>
      <c r="DE14" s="44"/>
      <c r="DF14" s="44"/>
      <c r="DH14" s="44"/>
      <c r="DJ14" s="44"/>
      <c r="DL14" s="50"/>
      <c r="DM14" s="44"/>
      <c r="DN14" s="44"/>
      <c r="DP14" s="44"/>
      <c r="DR14" s="44"/>
      <c r="DT14" s="50"/>
    </row>
    <row r="15" spans="2:133" ht="14.4" x14ac:dyDescent="0.3">
      <c r="B15" s="131" t="s">
        <v>352</v>
      </c>
      <c r="C15" s="41"/>
      <c r="D15" s="41"/>
      <c r="E15" s="15"/>
      <c r="F15" s="15"/>
      <c r="G15" s="15"/>
      <c r="H15" s="15">
        <v>4809.3999999999996</v>
      </c>
      <c r="I15" s="15"/>
      <c r="J15" s="15">
        <v>5061.3999999999996</v>
      </c>
      <c r="K15" s="15">
        <f t="shared" ref="K15:K16" si="0">H15+J15</f>
        <v>9870.7999999999993</v>
      </c>
      <c r="L15" s="58">
        <f>E15+F15+H15+J15</f>
        <v>9870.7999999999993</v>
      </c>
      <c r="M15" s="15">
        <v>5186.5</v>
      </c>
      <c r="N15" s="15">
        <v>6427.3</v>
      </c>
      <c r="O15" s="15">
        <f t="shared" ref="O15:O16" si="1">M15+N15</f>
        <v>11613.8</v>
      </c>
      <c r="P15" s="15">
        <v>7032.1</v>
      </c>
      <c r="Q15" s="15">
        <f t="shared" ref="Q15:Q16" si="2">M15+N15+P15</f>
        <v>18645.900000000001</v>
      </c>
      <c r="R15" s="15">
        <v>7566.5</v>
      </c>
      <c r="S15" s="15">
        <f t="shared" ref="S15:S16" si="3">P15+R15</f>
        <v>14598.6</v>
      </c>
      <c r="T15" s="58">
        <f>M15+N15+P15+R15</f>
        <v>26212.400000000001</v>
      </c>
      <c r="U15" s="15">
        <v>8599.7999999999993</v>
      </c>
      <c r="V15" s="15">
        <v>10147.9</v>
      </c>
      <c r="W15" s="15">
        <f t="shared" ref="W15:W16" si="4">U15+V15</f>
        <v>18747.699999999997</v>
      </c>
      <c r="X15" s="15">
        <v>10195.6</v>
      </c>
      <c r="Y15" s="15">
        <f t="shared" ref="Y15:Y16" si="5">U15+V15+X15</f>
        <v>28943.299999999996</v>
      </c>
      <c r="Z15" s="15">
        <v>11590.1</v>
      </c>
      <c r="AA15" s="15">
        <f t="shared" ref="AA15:AA16" si="6">X15+Z15</f>
        <v>21785.7</v>
      </c>
      <c r="AB15" s="58">
        <f>U15+V15+X15+Z15</f>
        <v>40533.399999999994</v>
      </c>
      <c r="AC15" s="15">
        <v>10971.4</v>
      </c>
      <c r="AD15" s="15">
        <v>12826.1</v>
      </c>
      <c r="AE15" s="15">
        <f t="shared" ref="AE15:AE16" si="7">AC15+AD15</f>
        <v>23797.5</v>
      </c>
      <c r="AF15" s="15">
        <v>12734.2</v>
      </c>
      <c r="AG15" s="15">
        <f t="shared" ref="AG15:AG16" si="8">AC15+AD15+AF15</f>
        <v>36531.699999999997</v>
      </c>
      <c r="AH15" s="15">
        <v>13408.2</v>
      </c>
      <c r="AI15" s="15">
        <f t="shared" ref="AI15:AI16" si="9">AF15+AH15</f>
        <v>26142.400000000001</v>
      </c>
      <c r="AJ15" s="58">
        <f>AC15+AD15+AF15+AH15</f>
        <v>49939.899999999994</v>
      </c>
      <c r="AK15" s="15">
        <v>15329.6</v>
      </c>
      <c r="AL15" s="15">
        <v>17181.7</v>
      </c>
      <c r="AM15" s="15">
        <f t="shared" ref="AM15:AM16" si="10">AK15+AL15</f>
        <v>32511.300000000003</v>
      </c>
      <c r="AN15" s="15">
        <v>15580.1</v>
      </c>
      <c r="AO15" s="15">
        <f t="shared" ref="AO15:AO16" si="11">AK15+AL15+AN15</f>
        <v>48091.4</v>
      </c>
      <c r="AP15" s="15">
        <v>14636</v>
      </c>
      <c r="AQ15" s="15">
        <f t="shared" ref="AQ15:AQ16" si="12">AN15+AP15</f>
        <v>30216.1</v>
      </c>
      <c r="AR15" s="58">
        <f>AK15+AL15+AN15+AP15</f>
        <v>62727.4</v>
      </c>
      <c r="AS15" s="15">
        <v>14140.5</v>
      </c>
      <c r="AT15" s="15">
        <v>16811.099999999999</v>
      </c>
      <c r="AU15" s="15">
        <f t="shared" ref="AU15:AU16" si="13">AS15+AT15</f>
        <v>30951.599999999999</v>
      </c>
      <c r="AV15" s="15">
        <v>16475.8</v>
      </c>
      <c r="AW15" s="15">
        <f t="shared" ref="AW15:AW16" si="14">AS15+AT15+AV15</f>
        <v>47427.399999999994</v>
      </c>
      <c r="AX15" s="79"/>
      <c r="AZ15" s="50"/>
      <c r="BA15" s="79"/>
      <c r="BB15" s="79"/>
      <c r="BD15" s="79"/>
      <c r="BF15" s="79"/>
      <c r="BH15" s="50"/>
      <c r="BI15" s="79"/>
      <c r="BJ15" s="79"/>
      <c r="BL15" s="79"/>
      <c r="BN15" s="79"/>
      <c r="BP15" s="50"/>
      <c r="BQ15" s="79"/>
      <c r="BR15" s="79"/>
      <c r="BT15" s="79"/>
      <c r="BV15" s="79"/>
      <c r="BX15" s="50"/>
      <c r="BY15" s="79"/>
      <c r="BZ15" s="79"/>
      <c r="CB15" s="79"/>
      <c r="CD15" s="79"/>
      <c r="CF15" s="50"/>
      <c r="CG15" s="79"/>
      <c r="CH15" s="79"/>
      <c r="CJ15" s="79"/>
      <c r="CL15" s="79"/>
      <c r="CN15" s="50"/>
      <c r="CO15" s="79"/>
      <c r="CP15" s="79"/>
      <c r="CR15" s="79"/>
      <c r="CT15" s="79"/>
      <c r="CV15" s="50"/>
      <c r="CW15" s="79"/>
      <c r="CX15" s="79"/>
      <c r="CZ15" s="79"/>
      <c r="DB15" s="79"/>
      <c r="DD15" s="50"/>
      <c r="DE15" s="79"/>
      <c r="DF15" s="79"/>
      <c r="DH15" s="79"/>
      <c r="DJ15" s="79"/>
      <c r="DL15" s="50"/>
      <c r="DM15" s="79"/>
      <c r="DN15" s="79"/>
      <c r="DP15" s="79"/>
      <c r="DR15" s="79"/>
      <c r="DT15" s="50"/>
    </row>
    <row r="16" spans="2:133" ht="14.4" x14ac:dyDescent="0.3">
      <c r="B16" s="131" t="s">
        <v>365</v>
      </c>
      <c r="C16" s="41"/>
      <c r="D16" s="41"/>
      <c r="E16" s="15"/>
      <c r="F16" s="15"/>
      <c r="G16" s="15"/>
      <c r="H16" s="15">
        <v>11009.2</v>
      </c>
      <c r="I16" s="15"/>
      <c r="J16" s="15">
        <v>13307.8</v>
      </c>
      <c r="K16" s="15">
        <f t="shared" si="0"/>
        <v>24317</v>
      </c>
      <c r="L16" s="58">
        <f>E16+F16+H16+J16</f>
        <v>24317</v>
      </c>
      <c r="M16" s="15">
        <v>14083</v>
      </c>
      <c r="N16" s="15">
        <v>14374.9</v>
      </c>
      <c r="O16" s="15">
        <f t="shared" si="1"/>
        <v>28457.9</v>
      </c>
      <c r="P16" s="15">
        <v>15573.4</v>
      </c>
      <c r="Q16" s="15">
        <f t="shared" si="2"/>
        <v>44031.3</v>
      </c>
      <c r="R16" s="15">
        <v>17884.099999999999</v>
      </c>
      <c r="S16" s="15">
        <f t="shared" si="3"/>
        <v>33457.5</v>
      </c>
      <c r="T16" s="58">
        <f>M16+N16+P16+R16</f>
        <v>61915.4</v>
      </c>
      <c r="U16" s="15">
        <v>23529.200000000001</v>
      </c>
      <c r="V16" s="15">
        <v>19138.400000000001</v>
      </c>
      <c r="W16" s="15">
        <f t="shared" si="4"/>
        <v>42667.600000000006</v>
      </c>
      <c r="X16" s="15">
        <v>18372.8</v>
      </c>
      <c r="Y16" s="15">
        <f t="shared" si="5"/>
        <v>61040.400000000009</v>
      </c>
      <c r="Z16" s="15">
        <v>19238.8</v>
      </c>
      <c r="AA16" s="15">
        <f t="shared" si="6"/>
        <v>37611.599999999999</v>
      </c>
      <c r="AB16" s="58">
        <f>U16+V16+X16+Z16</f>
        <v>80279.200000000012</v>
      </c>
      <c r="AC16" s="15">
        <v>19859</v>
      </c>
      <c r="AD16" s="15">
        <v>19470.099999999999</v>
      </c>
      <c r="AE16" s="15">
        <f t="shared" si="7"/>
        <v>39329.1</v>
      </c>
      <c r="AF16" s="15">
        <v>18441.2</v>
      </c>
      <c r="AG16" s="15">
        <f t="shared" si="8"/>
        <v>57770.3</v>
      </c>
      <c r="AH16" s="15">
        <v>17022.8</v>
      </c>
      <c r="AI16" s="15">
        <f t="shared" si="9"/>
        <v>35464</v>
      </c>
      <c r="AJ16" s="58">
        <f>AC16+AD16+AF16+AH16</f>
        <v>74793.100000000006</v>
      </c>
      <c r="AK16" s="15">
        <v>19862.599999999999</v>
      </c>
      <c r="AL16" s="15">
        <v>17657.3</v>
      </c>
      <c r="AM16" s="15">
        <f t="shared" si="10"/>
        <v>37519.899999999994</v>
      </c>
      <c r="AN16" s="15">
        <v>19145.900000000001</v>
      </c>
      <c r="AO16" s="15">
        <f t="shared" si="11"/>
        <v>56665.799999999996</v>
      </c>
      <c r="AP16" s="15">
        <v>19969</v>
      </c>
      <c r="AQ16" s="15">
        <f t="shared" si="12"/>
        <v>39114.9</v>
      </c>
      <c r="AR16" s="58">
        <f>AK16+AL16+AN16+AP16</f>
        <v>76634.799999999988</v>
      </c>
      <c r="AS16" s="15">
        <v>22298.799999999999</v>
      </c>
      <c r="AT16" s="15">
        <v>20958.099999999999</v>
      </c>
      <c r="AU16" s="15">
        <f t="shared" si="13"/>
        <v>43256.899999999994</v>
      </c>
      <c r="AV16" s="15">
        <v>19297.900000000001</v>
      </c>
      <c r="AW16" s="15">
        <f t="shared" si="14"/>
        <v>62554.799999999996</v>
      </c>
      <c r="AX16" s="44"/>
      <c r="AZ16" s="50"/>
      <c r="BA16" s="44"/>
      <c r="BB16" s="44"/>
      <c r="BD16" s="44"/>
      <c r="BF16" s="44"/>
      <c r="BH16" s="50"/>
      <c r="BI16" s="44"/>
      <c r="BJ16" s="44"/>
      <c r="BL16" s="44"/>
      <c r="BN16" s="44"/>
      <c r="BP16" s="50"/>
      <c r="BQ16" s="44"/>
      <c r="BR16" s="44"/>
      <c r="BT16" s="44"/>
      <c r="BV16" s="44"/>
      <c r="BX16" s="50"/>
      <c r="BY16" s="44"/>
      <c r="BZ16" s="44"/>
      <c r="CB16" s="44"/>
      <c r="CD16" s="44"/>
      <c r="CF16" s="50"/>
      <c r="CG16" s="44"/>
      <c r="CH16" s="44"/>
      <c r="CJ16" s="44"/>
      <c r="CL16" s="44"/>
      <c r="CN16" s="50"/>
      <c r="CO16" s="44"/>
      <c r="CP16" s="44"/>
      <c r="CR16" s="44"/>
      <c r="CT16" s="44"/>
      <c r="CV16" s="50"/>
      <c r="CW16" s="44"/>
      <c r="CX16" s="44"/>
      <c r="CZ16" s="44"/>
      <c r="DB16" s="44"/>
      <c r="DD16" s="50"/>
      <c r="DE16" s="44"/>
      <c r="DF16" s="44"/>
      <c r="DH16" s="44"/>
      <c r="DJ16" s="44"/>
      <c r="DL16" s="50"/>
      <c r="DM16" s="44"/>
      <c r="DN16" s="44"/>
      <c r="DP16" s="44"/>
      <c r="DR16" s="44"/>
      <c r="DT16" s="50"/>
    </row>
    <row r="17" spans="2:124" s="40" customFormat="1" x14ac:dyDescent="0.25">
      <c r="B17" s="40" t="s">
        <v>353</v>
      </c>
      <c r="E17" s="16"/>
      <c r="F17" s="16"/>
      <c r="G17" s="16"/>
      <c r="H17" s="16">
        <f>H14+H15+H16</f>
        <v>102294.9</v>
      </c>
      <c r="I17" s="16"/>
      <c r="J17" s="16">
        <f t="shared" ref="J17:AW17" si="15">J14+J15+J16</f>
        <v>106723.4</v>
      </c>
      <c r="K17" s="16">
        <f t="shared" si="15"/>
        <v>209018.3</v>
      </c>
      <c r="L17" s="16">
        <f t="shared" si="15"/>
        <v>209018.3</v>
      </c>
      <c r="M17" s="16">
        <f t="shared" si="15"/>
        <v>113119.7</v>
      </c>
      <c r="N17" s="16">
        <f t="shared" si="15"/>
        <v>135584.70000000001</v>
      </c>
      <c r="O17" s="16">
        <f t="shared" si="15"/>
        <v>248704.4</v>
      </c>
      <c r="P17" s="16">
        <f t="shared" si="15"/>
        <v>143709.20000000001</v>
      </c>
      <c r="Q17" s="16">
        <f t="shared" si="15"/>
        <v>392413.60000000003</v>
      </c>
      <c r="R17" s="16">
        <f t="shared" si="15"/>
        <v>149172.6</v>
      </c>
      <c r="S17" s="16">
        <f t="shared" si="15"/>
        <v>292881.80000000005</v>
      </c>
      <c r="T17" s="16">
        <f t="shared" si="15"/>
        <v>541586.20000000007</v>
      </c>
      <c r="U17" s="16">
        <f t="shared" si="15"/>
        <v>147240.9</v>
      </c>
      <c r="V17" s="16">
        <f t="shared" si="15"/>
        <v>141500.29999999999</v>
      </c>
      <c r="W17" s="16">
        <f t="shared" si="15"/>
        <v>288741.19999999995</v>
      </c>
      <c r="X17" s="16">
        <f t="shared" si="15"/>
        <v>154380.5</v>
      </c>
      <c r="Y17" s="16">
        <f t="shared" si="15"/>
        <v>443121.7</v>
      </c>
      <c r="Z17" s="16">
        <f t="shared" si="15"/>
        <v>138726.39999999999</v>
      </c>
      <c r="AA17" s="16">
        <f t="shared" si="15"/>
        <v>293106.90000000002</v>
      </c>
      <c r="AB17" s="16">
        <f t="shared" si="15"/>
        <v>581848.10000000009</v>
      </c>
      <c r="AC17" s="16">
        <f t="shared" si="15"/>
        <v>129280.79999999999</v>
      </c>
      <c r="AD17" s="16">
        <f t="shared" si="15"/>
        <v>122671.5</v>
      </c>
      <c r="AE17" s="16">
        <f t="shared" si="15"/>
        <v>251952.30000000002</v>
      </c>
      <c r="AF17" s="16">
        <f t="shared" si="15"/>
        <v>128283.59999999999</v>
      </c>
      <c r="AG17" s="16">
        <f t="shared" si="15"/>
        <v>380235.9</v>
      </c>
      <c r="AH17" s="16">
        <f t="shared" si="15"/>
        <v>132228.29999999999</v>
      </c>
      <c r="AI17" s="16">
        <f t="shared" si="15"/>
        <v>260511.9</v>
      </c>
      <c r="AJ17" s="16">
        <f t="shared" si="15"/>
        <v>512464.19999999995</v>
      </c>
      <c r="AK17" s="16">
        <f t="shared" si="15"/>
        <v>141538.5</v>
      </c>
      <c r="AL17" s="16">
        <f t="shared" si="15"/>
        <v>144499.4</v>
      </c>
      <c r="AM17" s="16">
        <f t="shared" si="15"/>
        <v>286037.90000000002</v>
      </c>
      <c r="AN17" s="16">
        <f t="shared" si="15"/>
        <v>168388.6</v>
      </c>
      <c r="AO17" s="16">
        <f t="shared" si="15"/>
        <v>454426.50000000006</v>
      </c>
      <c r="AP17" s="16">
        <f t="shared" si="15"/>
        <v>182295.9</v>
      </c>
      <c r="AQ17" s="16">
        <f t="shared" si="15"/>
        <v>350684.5</v>
      </c>
      <c r="AR17" s="16">
        <f t="shared" si="15"/>
        <v>636722.40000000014</v>
      </c>
      <c r="AS17" s="16">
        <f t="shared" si="15"/>
        <v>170586.5</v>
      </c>
      <c r="AT17" s="16">
        <f t="shared" si="15"/>
        <v>176045.7</v>
      </c>
      <c r="AU17" s="16">
        <f t="shared" si="15"/>
        <v>346632.19999999995</v>
      </c>
      <c r="AV17" s="16">
        <f t="shared" si="15"/>
        <v>186026.69999999998</v>
      </c>
      <c r="AW17" s="16">
        <f t="shared" si="15"/>
        <v>532658.9</v>
      </c>
      <c r="AX17" s="47"/>
      <c r="AY17" s="16"/>
      <c r="AZ17" s="62"/>
      <c r="BA17" s="47"/>
      <c r="BB17" s="47"/>
      <c r="BC17" s="16"/>
      <c r="BD17" s="47"/>
      <c r="BE17" s="16"/>
      <c r="BF17" s="47"/>
      <c r="BG17" s="16"/>
      <c r="BH17" s="62"/>
      <c r="BI17" s="47"/>
      <c r="BJ17" s="47"/>
      <c r="BK17" s="16"/>
      <c r="BL17" s="47"/>
      <c r="BM17" s="16"/>
      <c r="BN17" s="47"/>
      <c r="BO17" s="16"/>
      <c r="BP17" s="62"/>
      <c r="BQ17" s="47"/>
      <c r="BR17" s="47"/>
      <c r="BS17" s="16"/>
      <c r="BT17" s="47"/>
      <c r="BU17" s="16"/>
      <c r="BV17" s="47"/>
      <c r="BW17" s="16"/>
      <c r="BX17" s="62"/>
      <c r="BY17" s="47"/>
      <c r="BZ17" s="47"/>
      <c r="CA17" s="16"/>
      <c r="CB17" s="47"/>
      <c r="CC17" s="16"/>
      <c r="CD17" s="47"/>
      <c r="CE17" s="16"/>
      <c r="CF17" s="62"/>
      <c r="CG17" s="47"/>
      <c r="CH17" s="47"/>
      <c r="CI17" s="16"/>
      <c r="CJ17" s="47"/>
      <c r="CK17" s="16"/>
      <c r="CL17" s="47"/>
      <c r="CM17" s="16"/>
      <c r="CN17" s="62"/>
      <c r="CO17" s="47"/>
      <c r="CP17" s="47"/>
      <c r="CQ17" s="16"/>
      <c r="CR17" s="47"/>
      <c r="CS17" s="16"/>
      <c r="CT17" s="47"/>
      <c r="CU17" s="16"/>
      <c r="CV17" s="62"/>
      <c r="CW17" s="47"/>
      <c r="CX17" s="47"/>
      <c r="CY17" s="16"/>
      <c r="CZ17" s="47"/>
      <c r="DA17" s="16"/>
      <c r="DB17" s="47"/>
      <c r="DC17" s="16"/>
      <c r="DD17" s="62"/>
      <c r="DE17" s="47"/>
      <c r="DF17" s="47"/>
      <c r="DG17" s="16"/>
      <c r="DH17" s="47"/>
      <c r="DI17" s="16"/>
      <c r="DJ17" s="47"/>
      <c r="DK17" s="16"/>
      <c r="DL17" s="62"/>
      <c r="DM17" s="47"/>
      <c r="DN17" s="47"/>
      <c r="DO17" s="16"/>
      <c r="DP17" s="47"/>
      <c r="DQ17" s="16"/>
      <c r="DR17" s="47"/>
      <c r="DS17" s="16"/>
      <c r="DT17" s="62"/>
    </row>
    <row r="18" spans="2:124" ht="14.4" x14ac:dyDescent="0.3">
      <c r="B18" s="133" t="s">
        <v>354</v>
      </c>
      <c r="C18" s="12"/>
      <c r="D18" s="12"/>
      <c r="E18" s="26"/>
      <c r="F18" s="26"/>
      <c r="G18" s="12"/>
      <c r="H18" s="26"/>
      <c r="I18" s="12"/>
      <c r="J18" s="26"/>
      <c r="K18" s="12"/>
      <c r="L18" s="147"/>
      <c r="M18" s="26"/>
      <c r="N18" s="26"/>
      <c r="O18" s="12"/>
      <c r="P18" s="26"/>
      <c r="Q18" s="12"/>
      <c r="R18" s="26"/>
      <c r="S18" s="12"/>
      <c r="T18" s="147"/>
      <c r="U18" s="26"/>
      <c r="V18" s="26"/>
      <c r="W18" s="12"/>
      <c r="X18" s="26"/>
      <c r="Y18" s="12"/>
      <c r="Z18" s="26"/>
      <c r="AA18" s="12"/>
      <c r="AB18" s="147"/>
      <c r="AC18" s="26"/>
      <c r="AD18" s="26"/>
      <c r="AE18" s="12"/>
      <c r="AF18" s="26"/>
      <c r="AG18" s="12"/>
      <c r="AH18" s="26"/>
      <c r="AI18" s="12"/>
      <c r="AJ18" s="147"/>
      <c r="AK18" s="26"/>
      <c r="AL18" s="26"/>
      <c r="AM18" s="12"/>
      <c r="AN18" s="26"/>
      <c r="AO18" s="12"/>
      <c r="AP18" s="26"/>
      <c r="AQ18" s="12"/>
      <c r="AR18" s="147"/>
      <c r="AS18" s="26"/>
      <c r="AT18" s="26"/>
      <c r="AU18" s="12"/>
      <c r="AV18" s="26"/>
      <c r="AW18" s="12"/>
      <c r="AX18" s="46"/>
      <c r="AY18" s="12"/>
      <c r="AZ18" s="63"/>
      <c r="BA18" s="46"/>
      <c r="BB18" s="46"/>
      <c r="BC18" s="12"/>
      <c r="BD18" s="46"/>
      <c r="BE18" s="12"/>
      <c r="BF18" s="46"/>
      <c r="BG18" s="12"/>
      <c r="BH18" s="63"/>
      <c r="BI18" s="46"/>
      <c r="BJ18" s="46"/>
      <c r="BK18" s="12"/>
      <c r="BL18" s="46"/>
      <c r="BM18" s="12"/>
      <c r="BN18" s="46"/>
      <c r="BO18" s="12"/>
      <c r="BP18" s="63"/>
      <c r="BQ18" s="46"/>
      <c r="BR18" s="46"/>
      <c r="BS18" s="12"/>
      <c r="BT18" s="46"/>
      <c r="BU18" s="12"/>
      <c r="BV18" s="46"/>
      <c r="BW18" s="12"/>
      <c r="BX18" s="63"/>
      <c r="BY18" s="46"/>
      <c r="BZ18" s="46"/>
      <c r="CA18" s="12"/>
      <c r="CB18" s="46"/>
      <c r="CC18" s="12"/>
      <c r="CD18" s="46"/>
      <c r="CE18" s="12"/>
      <c r="CF18" s="63"/>
      <c r="CG18" s="46"/>
      <c r="CH18" s="46"/>
      <c r="CI18" s="12"/>
      <c r="CJ18" s="46"/>
      <c r="CK18" s="12"/>
      <c r="CL18" s="46"/>
      <c r="CM18" s="12"/>
      <c r="CN18" s="63"/>
      <c r="CO18" s="46"/>
      <c r="CP18" s="46"/>
      <c r="CQ18" s="12"/>
      <c r="CR18" s="46"/>
      <c r="CS18" s="12"/>
      <c r="CT18" s="46"/>
      <c r="CU18" s="12"/>
      <c r="CV18" s="63"/>
      <c r="CW18" s="46"/>
      <c r="CX18" s="46"/>
      <c r="CY18" s="12"/>
      <c r="CZ18" s="46"/>
      <c r="DA18" s="12"/>
      <c r="DB18" s="46"/>
      <c r="DC18" s="12"/>
      <c r="DD18" s="63"/>
      <c r="DE18" s="46"/>
      <c r="DF18" s="46"/>
      <c r="DG18" s="12"/>
      <c r="DH18" s="46"/>
      <c r="DI18" s="12"/>
      <c r="DJ18" s="46"/>
      <c r="DK18" s="12"/>
      <c r="DL18" s="63"/>
      <c r="DM18" s="46"/>
      <c r="DN18" s="46"/>
      <c r="DO18" s="12"/>
      <c r="DP18" s="46"/>
      <c r="DQ18" s="12"/>
      <c r="DR18" s="46"/>
      <c r="DS18" s="12"/>
      <c r="DT18" s="63"/>
    </row>
    <row r="19" spans="2:124" x14ac:dyDescent="0.25">
      <c r="B19" s="39" t="s">
        <v>351</v>
      </c>
      <c r="E19" s="15"/>
      <c r="F19" s="15"/>
      <c r="G19" s="15"/>
      <c r="H19" s="15">
        <v>1986.3</v>
      </c>
      <c r="I19" s="15"/>
      <c r="J19" s="15">
        <v>2999.6</v>
      </c>
      <c r="K19" s="15">
        <f t="shared" ref="K19:K21" si="16">H19+J19</f>
        <v>4985.8999999999996</v>
      </c>
      <c r="L19" s="58">
        <f>E19+F19+H19+J19</f>
        <v>4985.8999999999996</v>
      </c>
      <c r="M19" s="15">
        <v>2224.8000000000002</v>
      </c>
      <c r="N19" s="15">
        <v>3043.7</v>
      </c>
      <c r="O19" s="15">
        <f>M19+N19</f>
        <v>5268.5</v>
      </c>
      <c r="P19" s="15">
        <v>1942.4</v>
      </c>
      <c r="Q19" s="15">
        <f t="shared" ref="Q19:Q21" si="17">M19+N19+P19</f>
        <v>7210.9</v>
      </c>
      <c r="R19" s="15">
        <v>3939.6</v>
      </c>
      <c r="S19" s="15">
        <f t="shared" ref="S19:S21" si="18">P19+R19</f>
        <v>5882</v>
      </c>
      <c r="T19" s="58">
        <f>M19+N19+P19+R19</f>
        <v>11150.5</v>
      </c>
      <c r="U19" s="15">
        <v>1131</v>
      </c>
      <c r="V19" s="15">
        <v>664.8</v>
      </c>
      <c r="W19" s="15">
        <f>U19+V19</f>
        <v>1795.8</v>
      </c>
      <c r="X19" s="15">
        <v>2584.3000000000002</v>
      </c>
      <c r="Y19" s="15">
        <f t="shared" ref="Y19:Y21" si="19">U19+V19+X19</f>
        <v>4380.1000000000004</v>
      </c>
      <c r="Z19" s="15">
        <v>755.3</v>
      </c>
      <c r="AA19" s="15">
        <f t="shared" ref="AA19:AA21" si="20">X19+Z19</f>
        <v>3339.6000000000004</v>
      </c>
      <c r="AB19" s="58">
        <f>U19+V19+X19+Z19</f>
        <v>5135.4000000000005</v>
      </c>
      <c r="AC19" s="15">
        <v>-907.8</v>
      </c>
      <c r="AD19" s="15">
        <v>-1949.7</v>
      </c>
      <c r="AE19" s="15">
        <f>AC19+AD19</f>
        <v>-2857.5</v>
      </c>
      <c r="AF19" s="15">
        <v>2973</v>
      </c>
      <c r="AG19" s="15">
        <f t="shared" ref="AG19:AG21" si="21">AC19+AD19+AF19</f>
        <v>115.5</v>
      </c>
      <c r="AH19" s="15">
        <v>2293.4</v>
      </c>
      <c r="AI19" s="15">
        <f t="shared" ref="AI19:AI21" si="22">AF19+AH19</f>
        <v>5266.4</v>
      </c>
      <c r="AJ19" s="58">
        <f>AC19+AD19+AF19+AH19</f>
        <v>2408.9</v>
      </c>
      <c r="AK19" s="15">
        <v>3983.8</v>
      </c>
      <c r="AL19" s="15">
        <v>3787.9</v>
      </c>
      <c r="AM19" s="15">
        <f>AK19+AL19</f>
        <v>7771.7000000000007</v>
      </c>
      <c r="AN19" s="15">
        <v>5843.4</v>
      </c>
      <c r="AO19" s="15">
        <f t="shared" ref="AO19:AO25" si="23">AK19+AL19+AN19</f>
        <v>13615.1</v>
      </c>
      <c r="AP19" s="15">
        <v>1840</v>
      </c>
      <c r="AQ19" s="15">
        <f t="shared" ref="AQ19:AQ25" si="24">AN19+AP19</f>
        <v>7683.4</v>
      </c>
      <c r="AR19" s="58">
        <f>AK19+AL19+AN19+AP19</f>
        <v>15455.1</v>
      </c>
      <c r="AS19" s="15">
        <v>1908.5</v>
      </c>
      <c r="AT19" s="15">
        <v>1711.6</v>
      </c>
      <c r="AU19" s="15">
        <f>AS19+AT19</f>
        <v>3620.1</v>
      </c>
      <c r="AV19" s="15">
        <v>3444</v>
      </c>
      <c r="AW19" s="15">
        <f t="shared" ref="AW19:AW25" si="25">AS19+AT19+AV19</f>
        <v>7064.1</v>
      </c>
      <c r="AX19" s="48"/>
      <c r="AY19" s="15"/>
      <c r="AZ19" s="58"/>
      <c r="BA19" s="48"/>
      <c r="BB19" s="48"/>
      <c r="BC19" s="15"/>
      <c r="BD19" s="48"/>
      <c r="BE19" s="15"/>
      <c r="BF19" s="48"/>
      <c r="BG19" s="15"/>
      <c r="BH19" s="58"/>
      <c r="BI19" s="48"/>
      <c r="BJ19" s="48"/>
      <c r="BK19" s="15"/>
      <c r="BL19" s="48"/>
      <c r="BM19" s="15"/>
      <c r="BN19" s="48"/>
      <c r="BO19" s="15"/>
      <c r="BP19" s="58"/>
      <c r="BQ19" s="48"/>
      <c r="BR19" s="48"/>
      <c r="BS19" s="15"/>
      <c r="BT19" s="48"/>
      <c r="BU19" s="15"/>
      <c r="BV19" s="48"/>
      <c r="BW19" s="15"/>
      <c r="BX19" s="58"/>
      <c r="BY19" s="48"/>
      <c r="BZ19" s="48"/>
      <c r="CA19" s="15"/>
      <c r="CB19" s="48"/>
      <c r="CC19" s="15"/>
      <c r="CD19" s="48"/>
      <c r="CE19" s="15"/>
      <c r="CF19" s="58"/>
      <c r="CG19" s="48"/>
      <c r="CH19" s="48"/>
      <c r="CI19" s="15"/>
      <c r="CJ19" s="48"/>
      <c r="CK19" s="15"/>
      <c r="CL19" s="48"/>
      <c r="CM19" s="15"/>
      <c r="CN19" s="58"/>
      <c r="CO19" s="48"/>
      <c r="CP19" s="48"/>
      <c r="CQ19" s="15"/>
      <c r="CR19" s="48"/>
      <c r="CS19" s="15"/>
      <c r="CT19" s="48"/>
      <c r="CU19" s="15"/>
      <c r="CV19" s="58"/>
      <c r="CW19" s="48"/>
      <c r="CX19" s="48"/>
      <c r="CY19" s="15"/>
      <c r="CZ19" s="48"/>
      <c r="DA19" s="15"/>
      <c r="DB19" s="48"/>
      <c r="DC19" s="15"/>
      <c r="DD19" s="58"/>
      <c r="DE19" s="48"/>
      <c r="DF19" s="48"/>
      <c r="DG19" s="15"/>
      <c r="DH19" s="48"/>
      <c r="DI19" s="15"/>
      <c r="DJ19" s="48"/>
      <c r="DK19" s="15"/>
      <c r="DL19" s="58"/>
      <c r="DM19" s="48"/>
      <c r="DN19" s="48"/>
      <c r="DO19" s="15"/>
      <c r="DP19" s="48"/>
      <c r="DQ19" s="15"/>
      <c r="DR19" s="48"/>
      <c r="DS19" s="15"/>
      <c r="DT19" s="58"/>
    </row>
    <row r="20" spans="2:124" ht="14.4" x14ac:dyDescent="0.3">
      <c r="B20" s="131" t="s">
        <v>352</v>
      </c>
      <c r="C20" s="12"/>
      <c r="D20" s="12"/>
      <c r="E20" s="90"/>
      <c r="F20" s="90"/>
      <c r="G20" s="15"/>
      <c r="H20" s="90">
        <v>39.4</v>
      </c>
      <c r="I20" s="15"/>
      <c r="J20" s="90">
        <v>-319.8</v>
      </c>
      <c r="K20" s="15">
        <f t="shared" si="16"/>
        <v>-280.40000000000003</v>
      </c>
      <c r="L20" s="58">
        <f t="shared" ref="L20:L21" si="26">E20+F20+H20+J20</f>
        <v>-280.40000000000003</v>
      </c>
      <c r="M20" s="90">
        <v>-8.9</v>
      </c>
      <c r="N20" s="90">
        <v>-333.5</v>
      </c>
      <c r="O20" s="15">
        <f t="shared" ref="O20:O21" si="27">M20+N20</f>
        <v>-342.4</v>
      </c>
      <c r="P20" s="90">
        <v>98.7</v>
      </c>
      <c r="Q20" s="15">
        <f t="shared" si="17"/>
        <v>-243.7</v>
      </c>
      <c r="R20" s="90">
        <v>-20.3</v>
      </c>
      <c r="S20" s="15">
        <f t="shared" si="18"/>
        <v>78.400000000000006</v>
      </c>
      <c r="T20" s="58">
        <f t="shared" ref="T20:T21" si="28">M20+N20+P20+R20</f>
        <v>-264</v>
      </c>
      <c r="U20" s="90">
        <v>108.9</v>
      </c>
      <c r="V20" s="90">
        <v>186.5</v>
      </c>
      <c r="W20" s="15">
        <f t="shared" ref="W20:W21" si="29">U20+V20</f>
        <v>295.39999999999998</v>
      </c>
      <c r="X20" s="90">
        <v>506.7</v>
      </c>
      <c r="Y20" s="15">
        <f t="shared" si="19"/>
        <v>802.09999999999991</v>
      </c>
      <c r="Z20" s="90">
        <v>167</v>
      </c>
      <c r="AA20" s="15">
        <f t="shared" si="20"/>
        <v>673.7</v>
      </c>
      <c r="AB20" s="58">
        <f t="shared" ref="AB20:AB21" si="30">U20+V20+X20+Z20</f>
        <v>969.09999999999991</v>
      </c>
      <c r="AC20" s="90">
        <v>378.6</v>
      </c>
      <c r="AD20" s="90">
        <v>518.20000000000005</v>
      </c>
      <c r="AE20" s="15">
        <f t="shared" ref="AE20:AE21" si="31">AC20+AD20</f>
        <v>896.80000000000007</v>
      </c>
      <c r="AF20" s="90">
        <v>137.9</v>
      </c>
      <c r="AG20" s="15">
        <f t="shared" si="21"/>
        <v>1034.7</v>
      </c>
      <c r="AH20" s="90">
        <v>458.9</v>
      </c>
      <c r="AI20" s="15">
        <f t="shared" si="22"/>
        <v>596.79999999999995</v>
      </c>
      <c r="AJ20" s="58">
        <f t="shared" ref="AJ20:AJ21" si="32">AC20+AD20+AF20+AH20</f>
        <v>1493.6</v>
      </c>
      <c r="AK20" s="90">
        <v>209.6</v>
      </c>
      <c r="AL20" s="90">
        <v>28.1</v>
      </c>
      <c r="AM20" s="15">
        <f t="shared" ref="AM20:AM21" si="33">AK20+AL20</f>
        <v>237.7</v>
      </c>
      <c r="AN20" s="90">
        <v>-445.5</v>
      </c>
      <c r="AO20" s="15">
        <f t="shared" si="23"/>
        <v>-207.8</v>
      </c>
      <c r="AP20" s="90">
        <v>335</v>
      </c>
      <c r="AQ20" s="15">
        <f t="shared" si="24"/>
        <v>-110.5</v>
      </c>
      <c r="AR20" s="58">
        <f t="shared" ref="AR20:AR25" si="34">AK20+AL20+AN20+AP20</f>
        <v>127.19999999999999</v>
      </c>
      <c r="AS20" s="90">
        <v>754.4</v>
      </c>
      <c r="AT20" s="90">
        <v>564.6</v>
      </c>
      <c r="AU20" s="15">
        <f t="shared" ref="AU20:AU21" si="35">AS20+AT20</f>
        <v>1319</v>
      </c>
      <c r="AV20" s="90">
        <v>436.7</v>
      </c>
      <c r="AW20" s="15">
        <f t="shared" si="25"/>
        <v>1755.7</v>
      </c>
      <c r="AX20" s="43"/>
      <c r="AY20" s="46"/>
      <c r="AZ20" s="52"/>
      <c r="BA20" s="43"/>
      <c r="BB20" s="43"/>
      <c r="BC20" s="46"/>
      <c r="BD20" s="43"/>
      <c r="BE20" s="46"/>
      <c r="BF20" s="43"/>
      <c r="BG20" s="46"/>
      <c r="BH20" s="52"/>
      <c r="BI20" s="43"/>
      <c r="BJ20" s="43"/>
      <c r="BK20" s="46"/>
      <c r="BL20" s="43"/>
      <c r="BM20" s="46"/>
      <c r="BN20" s="43"/>
      <c r="BO20" s="46"/>
      <c r="BP20" s="52"/>
      <c r="BQ20" s="43"/>
      <c r="BR20" s="43"/>
      <c r="BS20" s="46"/>
      <c r="BT20" s="43"/>
      <c r="BU20" s="46"/>
      <c r="BV20" s="43"/>
      <c r="BW20" s="46"/>
      <c r="BX20" s="52"/>
      <c r="BY20" s="43"/>
      <c r="BZ20" s="43"/>
      <c r="CA20" s="46"/>
      <c r="CB20" s="43"/>
      <c r="CC20" s="46"/>
      <c r="CD20" s="43"/>
      <c r="CE20" s="46"/>
      <c r="CF20" s="52"/>
      <c r="CG20" s="43"/>
      <c r="CH20" s="43"/>
      <c r="CI20" s="46"/>
      <c r="CJ20" s="43"/>
      <c r="CK20" s="46"/>
      <c r="CL20" s="43"/>
      <c r="CM20" s="46"/>
      <c r="CN20" s="52"/>
      <c r="CO20" s="43"/>
      <c r="CP20" s="43"/>
      <c r="CQ20" s="46"/>
      <c r="CR20" s="43"/>
      <c r="CS20" s="46"/>
      <c r="CT20" s="43"/>
      <c r="CU20" s="46"/>
      <c r="CV20" s="52"/>
      <c r="CW20" s="43"/>
      <c r="CX20" s="43"/>
      <c r="CY20" s="46"/>
      <c r="CZ20" s="43"/>
      <c r="DA20" s="46"/>
      <c r="DB20" s="43"/>
      <c r="DC20" s="46"/>
      <c r="DD20" s="52"/>
      <c r="DE20" s="43"/>
      <c r="DF20" s="43"/>
      <c r="DG20" s="46"/>
      <c r="DH20" s="43"/>
      <c r="DI20" s="46"/>
      <c r="DJ20" s="43"/>
      <c r="DK20" s="46"/>
      <c r="DL20" s="52"/>
      <c r="DM20" s="43"/>
      <c r="DN20" s="43"/>
      <c r="DO20" s="46"/>
      <c r="DP20" s="43"/>
      <c r="DQ20" s="46"/>
      <c r="DR20" s="43"/>
      <c r="DS20" s="46"/>
      <c r="DT20" s="52"/>
    </row>
    <row r="21" spans="2:124" x14ac:dyDescent="0.25">
      <c r="B21" s="32" t="s">
        <v>365</v>
      </c>
      <c r="E21" s="15"/>
      <c r="F21" s="15"/>
      <c r="G21" s="15"/>
      <c r="H21" s="15">
        <v>777.9</v>
      </c>
      <c r="I21" s="15"/>
      <c r="J21" s="15">
        <v>779.1</v>
      </c>
      <c r="K21" s="15">
        <f t="shared" si="16"/>
        <v>1557</v>
      </c>
      <c r="L21" s="58">
        <f t="shared" si="26"/>
        <v>1557</v>
      </c>
      <c r="M21" s="15">
        <v>1267.8</v>
      </c>
      <c r="N21" s="15">
        <v>817.6</v>
      </c>
      <c r="O21" s="15">
        <f t="shared" si="27"/>
        <v>2085.4</v>
      </c>
      <c r="P21" s="15">
        <v>1858.3</v>
      </c>
      <c r="Q21" s="15">
        <f t="shared" si="17"/>
        <v>3943.7</v>
      </c>
      <c r="R21" s="15">
        <v>21.8</v>
      </c>
      <c r="S21" s="15">
        <f t="shared" si="18"/>
        <v>1880.1</v>
      </c>
      <c r="T21" s="58">
        <f t="shared" si="28"/>
        <v>3965.5</v>
      </c>
      <c r="U21" s="15">
        <v>1984.6</v>
      </c>
      <c r="V21" s="15">
        <v>428.6</v>
      </c>
      <c r="W21" s="15">
        <f t="shared" si="29"/>
        <v>2413.1999999999998</v>
      </c>
      <c r="X21" s="15">
        <v>411.1</v>
      </c>
      <c r="Y21" s="15">
        <f t="shared" si="19"/>
        <v>2824.2999999999997</v>
      </c>
      <c r="Z21" s="15">
        <v>435.5</v>
      </c>
      <c r="AA21" s="15">
        <f t="shared" si="20"/>
        <v>846.6</v>
      </c>
      <c r="AB21" s="58">
        <f t="shared" si="30"/>
        <v>3259.7999999999997</v>
      </c>
      <c r="AC21" s="15">
        <v>10.199999999999999</v>
      </c>
      <c r="AD21" s="15">
        <v>555.70000000000005</v>
      </c>
      <c r="AE21" s="15">
        <f t="shared" si="31"/>
        <v>565.90000000000009</v>
      </c>
      <c r="AF21" s="15">
        <v>205.3</v>
      </c>
      <c r="AG21" s="15">
        <f t="shared" si="21"/>
        <v>771.2</v>
      </c>
      <c r="AH21" s="15">
        <v>-296.7</v>
      </c>
      <c r="AI21" s="15">
        <f t="shared" si="22"/>
        <v>-91.399999999999977</v>
      </c>
      <c r="AJ21" s="58">
        <f t="shared" si="32"/>
        <v>474.50000000000006</v>
      </c>
      <c r="AK21" s="15">
        <v>275.89999999999998</v>
      </c>
      <c r="AL21" s="15">
        <v>556</v>
      </c>
      <c r="AM21" s="15">
        <f t="shared" si="33"/>
        <v>831.9</v>
      </c>
      <c r="AN21" s="15">
        <v>815.8</v>
      </c>
      <c r="AO21" s="15">
        <f t="shared" si="23"/>
        <v>1647.6999999999998</v>
      </c>
      <c r="AP21" s="15">
        <v>744.7</v>
      </c>
      <c r="AQ21" s="15">
        <f t="shared" si="24"/>
        <v>1560.5</v>
      </c>
      <c r="AR21" s="58">
        <f t="shared" si="34"/>
        <v>2392.3999999999996</v>
      </c>
      <c r="AS21" s="15">
        <v>1001.5</v>
      </c>
      <c r="AT21" s="15">
        <v>1308.3</v>
      </c>
      <c r="AU21" s="15">
        <f t="shared" si="35"/>
        <v>2309.8000000000002</v>
      </c>
      <c r="AV21" s="15">
        <v>715.3</v>
      </c>
      <c r="AW21" s="15">
        <f t="shared" si="25"/>
        <v>3025.1000000000004</v>
      </c>
      <c r="AX21" s="48"/>
      <c r="AY21" s="15"/>
      <c r="AZ21" s="58"/>
      <c r="BA21" s="48"/>
      <c r="BB21" s="48"/>
      <c r="BC21" s="15"/>
      <c r="BD21" s="48"/>
      <c r="BE21" s="15"/>
      <c r="BF21" s="48"/>
      <c r="BG21" s="15"/>
      <c r="BH21" s="58"/>
      <c r="BI21" s="48"/>
      <c r="BJ21" s="48"/>
      <c r="BK21" s="15"/>
      <c r="BL21" s="48"/>
      <c r="BM21" s="15"/>
      <c r="BN21" s="48"/>
      <c r="BO21" s="15"/>
      <c r="BP21" s="58"/>
      <c r="BQ21" s="48"/>
      <c r="BR21" s="48"/>
      <c r="BS21" s="15"/>
      <c r="BT21" s="48"/>
      <c r="BU21" s="15"/>
      <c r="BV21" s="48"/>
      <c r="BW21" s="15"/>
      <c r="BX21" s="58"/>
      <c r="BY21" s="48"/>
      <c r="BZ21" s="48"/>
      <c r="CA21" s="15"/>
      <c r="CB21" s="48"/>
      <c r="CC21" s="15"/>
      <c r="CD21" s="48"/>
      <c r="CE21" s="15"/>
      <c r="CF21" s="58"/>
      <c r="CG21" s="48"/>
      <c r="CH21" s="48"/>
      <c r="CI21" s="15"/>
      <c r="CJ21" s="48"/>
      <c r="CK21" s="15"/>
      <c r="CL21" s="48"/>
      <c r="CM21" s="15"/>
      <c r="CN21" s="58"/>
      <c r="CO21" s="48"/>
      <c r="CP21" s="48"/>
      <c r="CQ21" s="15"/>
      <c r="CR21" s="48"/>
      <c r="CS21" s="15"/>
      <c r="CT21" s="48"/>
      <c r="CU21" s="15"/>
      <c r="CV21" s="58"/>
      <c r="CW21" s="48"/>
      <c r="CX21" s="48"/>
      <c r="CY21" s="15"/>
      <c r="CZ21" s="48"/>
      <c r="DA21" s="15"/>
      <c r="DB21" s="48"/>
      <c r="DC21" s="15"/>
      <c r="DD21" s="58"/>
      <c r="DE21" s="48"/>
      <c r="DF21" s="48"/>
      <c r="DG21" s="15"/>
      <c r="DH21" s="48"/>
      <c r="DI21" s="15"/>
      <c r="DJ21" s="48"/>
      <c r="DK21" s="15"/>
      <c r="DL21" s="58"/>
      <c r="DM21" s="48"/>
      <c r="DN21" s="48"/>
      <c r="DO21" s="15"/>
      <c r="DP21" s="48"/>
      <c r="DQ21" s="15"/>
      <c r="DR21" s="48"/>
      <c r="DS21" s="15"/>
      <c r="DT21" s="58"/>
    </row>
    <row r="22" spans="2:124" s="40" customFormat="1" x14ac:dyDescent="0.25">
      <c r="B22" s="133" t="s">
        <v>355</v>
      </c>
      <c r="C22" s="60"/>
      <c r="D22" s="60"/>
      <c r="E22" s="139"/>
      <c r="F22" s="139"/>
      <c r="G22" s="139"/>
      <c r="H22" s="139">
        <f>H19+H20+H21</f>
        <v>2803.6</v>
      </c>
      <c r="I22" s="139"/>
      <c r="J22" s="139">
        <f t="shared" ref="J22:AW22" si="36">J19+J20+J21</f>
        <v>3458.8999999999996</v>
      </c>
      <c r="K22" s="139">
        <f t="shared" si="36"/>
        <v>6262.5</v>
      </c>
      <c r="L22" s="139">
        <f t="shared" si="36"/>
        <v>6262.5</v>
      </c>
      <c r="M22" s="139">
        <f t="shared" si="36"/>
        <v>3483.7</v>
      </c>
      <c r="N22" s="139">
        <f t="shared" si="36"/>
        <v>3527.7999999999997</v>
      </c>
      <c r="O22" s="139">
        <f t="shared" si="36"/>
        <v>7011.5</v>
      </c>
      <c r="P22" s="139">
        <f t="shared" si="36"/>
        <v>3899.4</v>
      </c>
      <c r="Q22" s="139">
        <f t="shared" si="36"/>
        <v>10910.9</v>
      </c>
      <c r="R22" s="139">
        <f t="shared" si="36"/>
        <v>3941.1</v>
      </c>
      <c r="S22" s="139">
        <f t="shared" si="36"/>
        <v>7840.5</v>
      </c>
      <c r="T22" s="139">
        <f t="shared" si="36"/>
        <v>14852</v>
      </c>
      <c r="U22" s="139">
        <f t="shared" si="36"/>
        <v>3224.5</v>
      </c>
      <c r="V22" s="139">
        <f t="shared" si="36"/>
        <v>1279.9000000000001</v>
      </c>
      <c r="W22" s="139">
        <f t="shared" si="36"/>
        <v>4504.3999999999996</v>
      </c>
      <c r="X22" s="139">
        <f t="shared" si="36"/>
        <v>3502.1</v>
      </c>
      <c r="Y22" s="139">
        <f t="shared" si="36"/>
        <v>8006.5</v>
      </c>
      <c r="Z22" s="139">
        <f t="shared" si="36"/>
        <v>1357.8</v>
      </c>
      <c r="AA22" s="139">
        <f t="shared" si="36"/>
        <v>4859.9000000000005</v>
      </c>
      <c r="AB22" s="139">
        <f t="shared" si="36"/>
        <v>9364.2999999999993</v>
      </c>
      <c r="AC22" s="139">
        <f t="shared" si="36"/>
        <v>-518.99999999999989</v>
      </c>
      <c r="AD22" s="139">
        <f t="shared" si="36"/>
        <v>-875.8</v>
      </c>
      <c r="AE22" s="139">
        <f t="shared" si="36"/>
        <v>-1394.7999999999997</v>
      </c>
      <c r="AF22" s="139">
        <f t="shared" si="36"/>
        <v>3316.2000000000003</v>
      </c>
      <c r="AG22" s="139">
        <f t="shared" si="36"/>
        <v>1921.4</v>
      </c>
      <c r="AH22" s="139">
        <f t="shared" si="36"/>
        <v>2455.6000000000004</v>
      </c>
      <c r="AI22" s="139">
        <f t="shared" si="36"/>
        <v>5771.8</v>
      </c>
      <c r="AJ22" s="139">
        <f t="shared" si="36"/>
        <v>4377</v>
      </c>
      <c r="AK22" s="139">
        <f t="shared" si="36"/>
        <v>4469.3</v>
      </c>
      <c r="AL22" s="139">
        <f t="shared" si="36"/>
        <v>4372</v>
      </c>
      <c r="AM22" s="139">
        <f t="shared" si="36"/>
        <v>8841.3000000000011</v>
      </c>
      <c r="AN22" s="139">
        <f t="shared" si="36"/>
        <v>6213.7</v>
      </c>
      <c r="AO22" s="139">
        <f t="shared" si="36"/>
        <v>15055</v>
      </c>
      <c r="AP22" s="139">
        <f t="shared" si="36"/>
        <v>2919.7</v>
      </c>
      <c r="AQ22" s="139">
        <f t="shared" si="36"/>
        <v>9133.4</v>
      </c>
      <c r="AR22" s="139">
        <f t="shared" si="36"/>
        <v>17974.7</v>
      </c>
      <c r="AS22" s="139">
        <f t="shared" si="36"/>
        <v>3664.4</v>
      </c>
      <c r="AT22" s="139">
        <f t="shared" si="36"/>
        <v>3584.5</v>
      </c>
      <c r="AU22" s="139">
        <f t="shared" si="36"/>
        <v>7248.9000000000005</v>
      </c>
      <c r="AV22" s="139">
        <f t="shared" si="36"/>
        <v>4596</v>
      </c>
      <c r="AW22" s="139">
        <f t="shared" si="36"/>
        <v>11844.900000000001</v>
      </c>
      <c r="AX22" s="140"/>
      <c r="AY22" s="137"/>
      <c r="AZ22" s="138"/>
      <c r="BA22" s="140"/>
      <c r="BB22" s="140"/>
      <c r="BC22" s="137"/>
      <c r="BD22" s="140"/>
      <c r="BE22" s="137"/>
      <c r="BF22" s="140"/>
      <c r="BG22" s="137"/>
      <c r="BH22" s="138"/>
      <c r="BI22" s="140"/>
      <c r="BJ22" s="140"/>
      <c r="BK22" s="137"/>
      <c r="BL22" s="140"/>
      <c r="BM22" s="137"/>
      <c r="BN22" s="140"/>
      <c r="BO22" s="137"/>
      <c r="BP22" s="138"/>
      <c r="BQ22" s="140"/>
      <c r="BR22" s="140"/>
      <c r="BS22" s="137"/>
      <c r="BT22" s="140"/>
      <c r="BU22" s="137"/>
      <c r="BV22" s="140"/>
      <c r="BW22" s="137"/>
      <c r="BX22" s="138"/>
      <c r="BY22" s="140"/>
      <c r="BZ22" s="140"/>
      <c r="CA22" s="137"/>
      <c r="CB22" s="140"/>
      <c r="CC22" s="137"/>
      <c r="CD22" s="140"/>
      <c r="CE22" s="137"/>
      <c r="CF22" s="138"/>
      <c r="CG22" s="140"/>
      <c r="CH22" s="140"/>
      <c r="CI22" s="137"/>
      <c r="CJ22" s="140"/>
      <c r="CK22" s="137"/>
      <c r="CL22" s="140"/>
      <c r="CM22" s="137"/>
      <c r="CN22" s="138"/>
      <c r="CO22" s="140"/>
      <c r="CP22" s="140"/>
      <c r="CQ22" s="137"/>
      <c r="CR22" s="140"/>
      <c r="CS22" s="137"/>
      <c r="CT22" s="140"/>
      <c r="CU22" s="137"/>
      <c r="CV22" s="138"/>
      <c r="CW22" s="140"/>
      <c r="CX22" s="140"/>
      <c r="CY22" s="137"/>
      <c r="CZ22" s="140"/>
      <c r="DA22" s="137"/>
      <c r="DB22" s="140"/>
      <c r="DC22" s="137"/>
      <c r="DD22" s="138"/>
      <c r="DE22" s="140"/>
      <c r="DF22" s="140"/>
      <c r="DG22" s="137"/>
      <c r="DH22" s="140"/>
      <c r="DI22" s="137"/>
      <c r="DJ22" s="140"/>
      <c r="DK22" s="137"/>
      <c r="DL22" s="138"/>
      <c r="DM22" s="140"/>
      <c r="DN22" s="140"/>
      <c r="DO22" s="137"/>
      <c r="DP22" s="140"/>
      <c r="DQ22" s="137"/>
      <c r="DR22" s="140"/>
      <c r="DS22" s="137"/>
      <c r="DT22" s="138"/>
    </row>
    <row r="23" spans="2:124" s="15" customFormat="1" x14ac:dyDescent="0.25">
      <c r="B23" s="32" t="s">
        <v>356</v>
      </c>
      <c r="H23" s="15">
        <v>835.3</v>
      </c>
      <c r="J23" s="15">
        <v>1106.4000000000001</v>
      </c>
      <c r="K23" s="15">
        <f t="shared" ref="K23:K25" si="37">H23+J23</f>
        <v>1941.7</v>
      </c>
      <c r="L23" s="58">
        <f t="shared" ref="L23:L25" si="38">E23+F23+H23+J23</f>
        <v>1941.7</v>
      </c>
      <c r="M23" s="15">
        <v>1423</v>
      </c>
      <c r="N23" s="15">
        <v>618.5</v>
      </c>
      <c r="O23" s="15">
        <f>M23+N23</f>
        <v>2041.5</v>
      </c>
      <c r="P23" s="15">
        <v>427.1</v>
      </c>
      <c r="Q23" s="15">
        <f t="shared" ref="Q23:Q25" si="39">M23+N23+P23</f>
        <v>2468.6</v>
      </c>
      <c r="R23" s="15">
        <v>333.8</v>
      </c>
      <c r="S23" s="15">
        <f t="shared" ref="S23:S25" si="40">P23+R23</f>
        <v>760.90000000000009</v>
      </c>
      <c r="T23" s="58">
        <f t="shared" ref="T23:T25" si="41">M23+N23+P23+R23</f>
        <v>2802.4</v>
      </c>
      <c r="U23" s="15">
        <v>481.3</v>
      </c>
      <c r="V23" s="15">
        <v>551.29999999999995</v>
      </c>
      <c r="W23" s="15">
        <f>U23+V23</f>
        <v>1032.5999999999999</v>
      </c>
      <c r="X23" s="15">
        <v>116.5</v>
      </c>
      <c r="Y23" s="15">
        <f t="shared" ref="Y23:Y25" si="42">U23+V23+X23</f>
        <v>1149.0999999999999</v>
      </c>
      <c r="Z23" s="15">
        <v>74.599999999999994</v>
      </c>
      <c r="AA23" s="15">
        <f t="shared" ref="AA23:AA25" si="43">X23+Z23</f>
        <v>191.1</v>
      </c>
      <c r="AB23" s="58">
        <f t="shared" ref="AB23:AB25" si="44">U23+V23+X23+Z23</f>
        <v>1223.6999999999998</v>
      </c>
      <c r="AC23" s="15">
        <v>102.2</v>
      </c>
      <c r="AD23" s="15">
        <v>110.9</v>
      </c>
      <c r="AE23" s="15">
        <f>AC23+AD23</f>
        <v>213.10000000000002</v>
      </c>
      <c r="AF23" s="15">
        <v>304.39999999999998</v>
      </c>
      <c r="AG23" s="15">
        <f t="shared" ref="AG23:AG25" si="45">AC23+AD23+AF23</f>
        <v>517.5</v>
      </c>
      <c r="AH23" s="15">
        <v>191.6</v>
      </c>
      <c r="AI23" s="15">
        <f t="shared" ref="AI23:AI25" si="46">AF23+AH23</f>
        <v>496</v>
      </c>
      <c r="AJ23" s="58">
        <f t="shared" ref="AJ23:AJ25" si="47">AC23+AD23+AF23+AH23</f>
        <v>709.1</v>
      </c>
      <c r="AK23" s="15">
        <v>86.6</v>
      </c>
      <c r="AL23" s="15">
        <v>83.6</v>
      </c>
      <c r="AM23" s="15">
        <f>AK23+AL23</f>
        <v>170.2</v>
      </c>
      <c r="AN23" s="15">
        <v>157.69999999999999</v>
      </c>
      <c r="AO23" s="15">
        <f t="shared" si="23"/>
        <v>327.9</v>
      </c>
      <c r="AP23" s="15">
        <v>166.7</v>
      </c>
      <c r="AQ23" s="15">
        <f t="shared" si="24"/>
        <v>324.39999999999998</v>
      </c>
      <c r="AR23" s="58">
        <f t="shared" si="34"/>
        <v>494.59999999999997</v>
      </c>
      <c r="AS23" s="15">
        <v>71.8</v>
      </c>
      <c r="AT23" s="15">
        <v>64.900000000000006</v>
      </c>
      <c r="AU23" s="15">
        <f>AS23+AT23</f>
        <v>136.69999999999999</v>
      </c>
      <c r="AV23" s="15">
        <v>109.8</v>
      </c>
      <c r="AW23" s="15">
        <f t="shared" si="25"/>
        <v>246.5</v>
      </c>
      <c r="AX23" s="48"/>
      <c r="AZ23" s="58"/>
      <c r="BA23" s="48"/>
      <c r="BB23" s="48"/>
      <c r="BD23" s="48"/>
      <c r="BF23" s="48"/>
      <c r="BH23" s="58"/>
      <c r="BI23" s="48"/>
      <c r="BJ23" s="48"/>
      <c r="BL23" s="48"/>
      <c r="BN23" s="48"/>
      <c r="BP23" s="58"/>
      <c r="BQ23" s="48"/>
      <c r="BR23" s="48"/>
      <c r="BT23" s="48"/>
      <c r="BV23" s="48"/>
      <c r="BX23" s="58"/>
      <c r="BY23" s="48"/>
      <c r="BZ23" s="48"/>
      <c r="CB23" s="48"/>
      <c r="CD23" s="48"/>
      <c r="CF23" s="58"/>
      <c r="CG23" s="48"/>
      <c r="CH23" s="48"/>
      <c r="CJ23" s="48"/>
      <c r="CL23" s="48"/>
      <c r="CN23" s="58"/>
      <c r="CO23" s="48"/>
      <c r="CP23" s="48"/>
      <c r="CR23" s="48"/>
      <c r="CT23" s="48"/>
      <c r="CV23" s="58"/>
      <c r="CW23" s="48"/>
      <c r="CX23" s="48"/>
      <c r="CZ23" s="48"/>
      <c r="DB23" s="48"/>
      <c r="DD23" s="58"/>
      <c r="DE23" s="48"/>
      <c r="DF23" s="48"/>
      <c r="DH23" s="48"/>
      <c r="DJ23" s="48"/>
      <c r="DL23" s="58"/>
      <c r="DM23" s="48"/>
      <c r="DN23" s="48"/>
      <c r="DP23" s="48"/>
      <c r="DR23" s="48"/>
      <c r="DT23" s="58"/>
    </row>
    <row r="24" spans="2:124" x14ac:dyDescent="0.25">
      <c r="B24" s="131" t="s">
        <v>357</v>
      </c>
      <c r="C24" s="13"/>
      <c r="D24" s="13"/>
      <c r="E24" s="90"/>
      <c r="F24" s="90"/>
      <c r="G24" s="15"/>
      <c r="H24" s="90">
        <v>255</v>
      </c>
      <c r="I24" s="15"/>
      <c r="J24" s="90">
        <v>330.5</v>
      </c>
      <c r="K24" s="15">
        <f t="shared" si="37"/>
        <v>585.5</v>
      </c>
      <c r="L24" s="58">
        <f t="shared" si="38"/>
        <v>585.5</v>
      </c>
      <c r="M24" s="90">
        <v>-186.4</v>
      </c>
      <c r="N24" s="90">
        <v>614.6</v>
      </c>
      <c r="O24" s="15">
        <f t="shared" ref="O24:O25" si="48">M24+N24</f>
        <v>428.20000000000005</v>
      </c>
      <c r="P24" s="90">
        <v>409.4</v>
      </c>
      <c r="Q24" s="15">
        <f t="shared" si="39"/>
        <v>837.6</v>
      </c>
      <c r="R24" s="90">
        <v>624.5</v>
      </c>
      <c r="S24" s="15">
        <f t="shared" si="40"/>
        <v>1033.9000000000001</v>
      </c>
      <c r="T24" s="58">
        <f t="shared" si="41"/>
        <v>1462.1</v>
      </c>
      <c r="U24" s="90">
        <v>140.30000000000001</v>
      </c>
      <c r="V24" s="90">
        <v>132.80000000000001</v>
      </c>
      <c r="W24" s="15">
        <f t="shared" ref="W24:W25" si="49">U24+V24</f>
        <v>273.10000000000002</v>
      </c>
      <c r="X24" s="90">
        <v>-12.8</v>
      </c>
      <c r="Y24" s="15">
        <f t="shared" si="42"/>
        <v>260.3</v>
      </c>
      <c r="Z24" s="90">
        <v>-9.1999999999999993</v>
      </c>
      <c r="AA24" s="15">
        <f t="shared" si="43"/>
        <v>-22</v>
      </c>
      <c r="AB24" s="58">
        <f t="shared" si="44"/>
        <v>251.10000000000002</v>
      </c>
      <c r="AC24" s="90">
        <v>55.6</v>
      </c>
      <c r="AD24" s="90">
        <v>95.8</v>
      </c>
      <c r="AE24" s="15">
        <f t="shared" ref="AE24:AE25" si="50">AC24+AD24</f>
        <v>151.4</v>
      </c>
      <c r="AF24" s="90">
        <v>202.3</v>
      </c>
      <c r="AG24" s="15">
        <f t="shared" si="45"/>
        <v>353.70000000000005</v>
      </c>
      <c r="AH24" s="90">
        <v>155.1</v>
      </c>
      <c r="AI24" s="15">
        <f t="shared" si="46"/>
        <v>357.4</v>
      </c>
      <c r="AJ24" s="58">
        <f t="shared" si="47"/>
        <v>508.80000000000007</v>
      </c>
      <c r="AK24" s="90">
        <v>201</v>
      </c>
      <c r="AL24" s="90">
        <v>269.7</v>
      </c>
      <c r="AM24" s="15">
        <f t="shared" ref="AM24:AM25" si="51">AK24+AL24</f>
        <v>470.7</v>
      </c>
      <c r="AN24" s="90">
        <v>593.70000000000005</v>
      </c>
      <c r="AO24" s="15">
        <f t="shared" si="23"/>
        <v>1064.4000000000001</v>
      </c>
      <c r="AP24" s="90">
        <v>409.6</v>
      </c>
      <c r="AQ24" s="15">
        <f t="shared" si="24"/>
        <v>1003.3000000000001</v>
      </c>
      <c r="AR24" s="58">
        <f t="shared" si="34"/>
        <v>1474</v>
      </c>
      <c r="AS24" s="90">
        <v>486.6</v>
      </c>
      <c r="AT24" s="90">
        <v>390</v>
      </c>
      <c r="AU24" s="15">
        <f t="shared" ref="AU24:AU25" si="52">AS24+AT24</f>
        <v>876.6</v>
      </c>
      <c r="AV24" s="90">
        <v>601.70000000000005</v>
      </c>
      <c r="AW24" s="15">
        <f t="shared" si="25"/>
        <v>1478.3000000000002</v>
      </c>
      <c r="AX24" s="146"/>
      <c r="AY24" s="98"/>
      <c r="AZ24" s="99"/>
      <c r="BA24" s="146"/>
      <c r="BB24" s="146"/>
      <c r="BC24" s="98"/>
      <c r="BD24" s="146"/>
      <c r="BE24" s="98"/>
      <c r="BF24" s="146"/>
      <c r="BG24" s="98"/>
      <c r="BH24" s="99"/>
      <c r="BI24" s="146"/>
      <c r="BJ24" s="146"/>
      <c r="BK24" s="98"/>
      <c r="BL24" s="146"/>
      <c r="BM24" s="98"/>
      <c r="BN24" s="146"/>
      <c r="BO24" s="98"/>
      <c r="BP24" s="99"/>
      <c r="BQ24" s="146"/>
      <c r="BR24" s="146"/>
      <c r="BS24" s="98"/>
      <c r="BT24" s="146"/>
      <c r="BU24" s="98"/>
      <c r="BV24" s="146"/>
      <c r="BW24" s="98"/>
      <c r="BX24" s="99"/>
      <c r="BY24" s="146"/>
      <c r="BZ24" s="146"/>
      <c r="CA24" s="98"/>
      <c r="CB24" s="146"/>
      <c r="CC24" s="98"/>
      <c r="CD24" s="146"/>
      <c r="CE24" s="98"/>
      <c r="CF24" s="99"/>
      <c r="CG24" s="146"/>
      <c r="CH24" s="146"/>
      <c r="CI24" s="98"/>
      <c r="CJ24" s="146"/>
      <c r="CK24" s="98"/>
      <c r="CL24" s="146"/>
      <c r="CM24" s="98"/>
      <c r="CN24" s="99"/>
      <c r="CO24" s="146"/>
      <c r="CP24" s="146"/>
      <c r="CQ24" s="98"/>
      <c r="CR24" s="146"/>
      <c r="CS24" s="98"/>
      <c r="CT24" s="146"/>
      <c r="CU24" s="98"/>
      <c r="CV24" s="99"/>
      <c r="CW24" s="146"/>
      <c r="CX24" s="146"/>
      <c r="CY24" s="98"/>
      <c r="CZ24" s="146"/>
      <c r="DA24" s="98"/>
      <c r="DB24" s="146"/>
      <c r="DC24" s="98"/>
      <c r="DD24" s="99"/>
      <c r="DE24" s="146"/>
      <c r="DF24" s="146"/>
      <c r="DG24" s="98"/>
      <c r="DH24" s="146"/>
      <c r="DI24" s="98"/>
      <c r="DJ24" s="146"/>
      <c r="DK24" s="98"/>
      <c r="DL24" s="99"/>
      <c r="DM24" s="146"/>
      <c r="DN24" s="146"/>
      <c r="DO24" s="98"/>
      <c r="DP24" s="146"/>
      <c r="DQ24" s="98"/>
      <c r="DR24" s="146"/>
      <c r="DS24" s="98"/>
      <c r="DT24" s="99"/>
    </row>
    <row r="25" spans="2:124" x14ac:dyDescent="0.25">
      <c r="B25" s="39" t="s">
        <v>358</v>
      </c>
      <c r="E25" s="15"/>
      <c r="F25" s="15"/>
      <c r="G25" s="15"/>
      <c r="H25" s="15">
        <v>0</v>
      </c>
      <c r="I25" s="15"/>
      <c r="J25" s="15">
        <v>0</v>
      </c>
      <c r="K25" s="15">
        <f t="shared" si="37"/>
        <v>0</v>
      </c>
      <c r="L25" s="58">
        <f t="shared" si="38"/>
        <v>0</v>
      </c>
      <c r="M25" s="15">
        <v>0</v>
      </c>
      <c r="N25" s="15">
        <v>0</v>
      </c>
      <c r="O25" s="15">
        <f t="shared" si="48"/>
        <v>0</v>
      </c>
      <c r="P25" s="15">
        <v>0</v>
      </c>
      <c r="Q25" s="15">
        <f t="shared" si="39"/>
        <v>0</v>
      </c>
      <c r="R25" s="15">
        <v>0</v>
      </c>
      <c r="S25" s="15">
        <f t="shared" si="40"/>
        <v>0</v>
      </c>
      <c r="T25" s="58">
        <f t="shared" si="41"/>
        <v>0</v>
      </c>
      <c r="U25" s="15">
        <v>0</v>
      </c>
      <c r="V25" s="15">
        <v>0</v>
      </c>
      <c r="W25" s="15">
        <f t="shared" si="49"/>
        <v>0</v>
      </c>
      <c r="X25" s="15">
        <v>0</v>
      </c>
      <c r="Y25" s="15">
        <f t="shared" si="42"/>
        <v>0</v>
      </c>
      <c r="Z25" s="15">
        <v>0</v>
      </c>
      <c r="AA25" s="15">
        <f t="shared" si="43"/>
        <v>0</v>
      </c>
      <c r="AB25" s="58">
        <f t="shared" si="44"/>
        <v>0</v>
      </c>
      <c r="AC25" s="15">
        <v>0</v>
      </c>
      <c r="AD25" s="15">
        <v>535.1</v>
      </c>
      <c r="AE25" s="15">
        <f t="shared" si="50"/>
        <v>535.1</v>
      </c>
      <c r="AF25" s="15">
        <v>0</v>
      </c>
      <c r="AG25" s="15">
        <f t="shared" si="45"/>
        <v>535.1</v>
      </c>
      <c r="AH25" s="15">
        <v>0</v>
      </c>
      <c r="AI25" s="15">
        <f t="shared" si="46"/>
        <v>0</v>
      </c>
      <c r="AJ25" s="58">
        <f t="shared" si="47"/>
        <v>535.1</v>
      </c>
      <c r="AK25" s="15">
        <v>0</v>
      </c>
      <c r="AL25" s="15">
        <v>0</v>
      </c>
      <c r="AM25" s="15">
        <f t="shared" si="51"/>
        <v>0</v>
      </c>
      <c r="AN25" s="15">
        <v>0</v>
      </c>
      <c r="AO25" s="15">
        <f t="shared" si="23"/>
        <v>0</v>
      </c>
      <c r="AP25" s="15">
        <v>0</v>
      </c>
      <c r="AQ25" s="15">
        <f t="shared" si="24"/>
        <v>0</v>
      </c>
      <c r="AR25" s="58">
        <f t="shared" si="34"/>
        <v>0</v>
      </c>
      <c r="AS25" s="15">
        <v>0</v>
      </c>
      <c r="AT25" s="15">
        <v>0</v>
      </c>
      <c r="AU25" s="15">
        <f t="shared" si="52"/>
        <v>0</v>
      </c>
      <c r="AV25" s="15">
        <v>250.2</v>
      </c>
      <c r="AW25" s="15">
        <f t="shared" si="25"/>
        <v>250.2</v>
      </c>
      <c r="AX25" s="15"/>
      <c r="AY25" s="15"/>
      <c r="AZ25" s="58"/>
      <c r="BA25" s="15"/>
      <c r="BB25" s="15"/>
      <c r="BC25" s="15"/>
      <c r="BD25" s="15"/>
      <c r="BE25" s="15"/>
      <c r="BF25" s="15"/>
      <c r="BG25" s="15"/>
      <c r="BH25" s="58"/>
      <c r="BI25" s="15"/>
      <c r="BJ25" s="15"/>
      <c r="BK25" s="15"/>
      <c r="BL25" s="15"/>
      <c r="BM25" s="15"/>
      <c r="BN25" s="15"/>
      <c r="BO25" s="15"/>
      <c r="BP25" s="58"/>
      <c r="BQ25" s="15"/>
      <c r="BR25" s="15"/>
      <c r="BS25" s="15"/>
      <c r="BT25" s="15"/>
      <c r="BU25" s="15"/>
      <c r="BV25" s="15"/>
      <c r="BW25" s="15"/>
      <c r="BX25" s="58"/>
      <c r="BY25" s="15"/>
      <c r="BZ25" s="15"/>
      <c r="CA25" s="15"/>
      <c r="CB25" s="15"/>
      <c r="CC25" s="15"/>
      <c r="CD25" s="15"/>
      <c r="CE25" s="15"/>
      <c r="CF25" s="58"/>
      <c r="CG25" s="15"/>
      <c r="CH25" s="15"/>
      <c r="CI25" s="15"/>
      <c r="CJ25" s="15"/>
      <c r="CK25" s="15"/>
      <c r="CL25" s="15"/>
      <c r="CM25" s="15"/>
      <c r="CN25" s="58"/>
      <c r="CO25" s="15"/>
      <c r="CP25" s="15"/>
      <c r="CQ25" s="15"/>
      <c r="CR25" s="15"/>
      <c r="CS25" s="15"/>
      <c r="CT25" s="15"/>
      <c r="CU25" s="15"/>
      <c r="CV25" s="58"/>
      <c r="CW25" s="15"/>
      <c r="CX25" s="15"/>
      <c r="CY25" s="15"/>
      <c r="CZ25" s="15"/>
      <c r="DA25" s="15"/>
      <c r="DB25" s="15"/>
      <c r="DC25" s="15"/>
      <c r="DD25" s="58"/>
      <c r="DE25" s="15"/>
      <c r="DF25" s="15"/>
      <c r="DG25" s="15"/>
      <c r="DH25" s="15"/>
      <c r="DI25" s="15"/>
      <c r="DJ25" s="15"/>
      <c r="DK25" s="15"/>
      <c r="DL25" s="58"/>
      <c r="DM25" s="15"/>
      <c r="DN25" s="15"/>
      <c r="DO25" s="15"/>
      <c r="DP25" s="15"/>
      <c r="DQ25" s="15"/>
      <c r="DR25" s="15"/>
      <c r="DS25" s="15"/>
      <c r="DT25" s="58"/>
    </row>
    <row r="26" spans="2:124" s="40" customFormat="1" x14ac:dyDescent="0.25">
      <c r="B26" s="133" t="s">
        <v>359</v>
      </c>
      <c r="C26" s="42"/>
      <c r="D26" s="42"/>
      <c r="E26" s="139"/>
      <c r="F26" s="139"/>
      <c r="G26" s="139"/>
      <c r="H26" s="139">
        <f>H22-(H23+H24+H25)</f>
        <v>1713.3</v>
      </c>
      <c r="I26" s="139"/>
      <c r="J26" s="139">
        <f t="shared" ref="J26:AW26" si="53">J22-(J23+J24+J25)</f>
        <v>2021.9999999999995</v>
      </c>
      <c r="K26" s="139">
        <f t="shared" si="53"/>
        <v>3735.3</v>
      </c>
      <c r="L26" s="139">
        <f t="shared" si="53"/>
        <v>3735.3</v>
      </c>
      <c r="M26" s="139">
        <f t="shared" si="53"/>
        <v>2247.1</v>
      </c>
      <c r="N26" s="139">
        <f t="shared" si="53"/>
        <v>2294.6999999999998</v>
      </c>
      <c r="O26" s="139">
        <f t="shared" si="53"/>
        <v>4541.8</v>
      </c>
      <c r="P26" s="139">
        <f t="shared" si="53"/>
        <v>3062.9</v>
      </c>
      <c r="Q26" s="139">
        <f t="shared" si="53"/>
        <v>7604.7</v>
      </c>
      <c r="R26" s="139">
        <f t="shared" si="53"/>
        <v>2982.8</v>
      </c>
      <c r="S26" s="139">
        <f t="shared" si="53"/>
        <v>6045.7</v>
      </c>
      <c r="T26" s="139">
        <f t="shared" si="53"/>
        <v>10587.5</v>
      </c>
      <c r="U26" s="139">
        <f t="shared" si="53"/>
        <v>2602.9</v>
      </c>
      <c r="V26" s="139">
        <f t="shared" si="53"/>
        <v>595.80000000000018</v>
      </c>
      <c r="W26" s="139">
        <f t="shared" si="53"/>
        <v>3198.7</v>
      </c>
      <c r="X26" s="139">
        <f t="shared" si="53"/>
        <v>3398.4</v>
      </c>
      <c r="Y26" s="139">
        <f t="shared" si="53"/>
        <v>6597.1</v>
      </c>
      <c r="Z26" s="139">
        <f t="shared" si="53"/>
        <v>1292.3999999999999</v>
      </c>
      <c r="AA26" s="139">
        <f t="shared" si="53"/>
        <v>4690.8</v>
      </c>
      <c r="AB26" s="139">
        <f t="shared" si="53"/>
        <v>7889.5</v>
      </c>
      <c r="AC26" s="139">
        <f t="shared" si="53"/>
        <v>-676.8</v>
      </c>
      <c r="AD26" s="139">
        <f t="shared" si="53"/>
        <v>-1617.6</v>
      </c>
      <c r="AE26" s="139">
        <f t="shared" si="53"/>
        <v>-2294.3999999999996</v>
      </c>
      <c r="AF26" s="139">
        <f t="shared" si="53"/>
        <v>2809.5000000000005</v>
      </c>
      <c r="AG26" s="139">
        <f t="shared" si="53"/>
        <v>515.09999999999991</v>
      </c>
      <c r="AH26" s="139">
        <f t="shared" si="53"/>
        <v>2108.9000000000005</v>
      </c>
      <c r="AI26" s="139">
        <f t="shared" si="53"/>
        <v>4918.4000000000005</v>
      </c>
      <c r="AJ26" s="139">
        <f t="shared" si="53"/>
        <v>2624</v>
      </c>
      <c r="AK26" s="139">
        <f t="shared" si="53"/>
        <v>4181.7</v>
      </c>
      <c r="AL26" s="139">
        <f t="shared" si="53"/>
        <v>4018.7</v>
      </c>
      <c r="AM26" s="139">
        <f t="shared" si="53"/>
        <v>8200.4000000000015</v>
      </c>
      <c r="AN26" s="139">
        <f t="shared" si="53"/>
        <v>5462.2999999999993</v>
      </c>
      <c r="AO26" s="139">
        <f t="shared" si="53"/>
        <v>13662.7</v>
      </c>
      <c r="AP26" s="139">
        <f t="shared" si="53"/>
        <v>2343.3999999999996</v>
      </c>
      <c r="AQ26" s="139">
        <f t="shared" si="53"/>
        <v>7805.7</v>
      </c>
      <c r="AR26" s="139">
        <f t="shared" si="53"/>
        <v>16006.1</v>
      </c>
      <c r="AS26" s="139">
        <f t="shared" si="53"/>
        <v>3106</v>
      </c>
      <c r="AT26" s="139">
        <f t="shared" si="53"/>
        <v>3129.6</v>
      </c>
      <c r="AU26" s="139">
        <f t="shared" si="53"/>
        <v>6235.6</v>
      </c>
      <c r="AV26" s="139">
        <f t="shared" si="53"/>
        <v>3634.3</v>
      </c>
      <c r="AW26" s="139">
        <f t="shared" si="53"/>
        <v>9869.9000000000015</v>
      </c>
      <c r="AX26" s="57"/>
      <c r="AY26" s="57"/>
      <c r="AZ26" s="54"/>
      <c r="BA26" s="57"/>
      <c r="BB26" s="57"/>
      <c r="BC26" s="57"/>
      <c r="BD26" s="57"/>
      <c r="BE26" s="57"/>
      <c r="BF26" s="57"/>
      <c r="BG26" s="57"/>
      <c r="BH26" s="54"/>
      <c r="BI26" s="57"/>
      <c r="BJ26" s="57"/>
      <c r="BK26" s="57"/>
      <c r="BL26" s="57"/>
      <c r="BM26" s="57"/>
      <c r="BN26" s="57"/>
      <c r="BO26" s="57"/>
      <c r="BP26" s="54"/>
      <c r="BQ26" s="57"/>
      <c r="BR26" s="57"/>
      <c r="BS26" s="57"/>
      <c r="BT26" s="57"/>
      <c r="BU26" s="57"/>
      <c r="BV26" s="57"/>
      <c r="BW26" s="57"/>
      <c r="BX26" s="54"/>
      <c r="BY26" s="57"/>
      <c r="BZ26" s="57"/>
      <c r="CA26" s="57"/>
      <c r="CB26" s="57"/>
      <c r="CC26" s="57"/>
      <c r="CD26" s="57"/>
      <c r="CE26" s="57"/>
      <c r="CF26" s="54"/>
      <c r="CG26" s="57"/>
      <c r="CH26" s="57"/>
      <c r="CI26" s="57"/>
      <c r="CJ26" s="57"/>
      <c r="CK26" s="57"/>
      <c r="CL26" s="57"/>
      <c r="CM26" s="57"/>
      <c r="CN26" s="54"/>
      <c r="CO26" s="57"/>
      <c r="CP26" s="57"/>
      <c r="CQ26" s="57"/>
      <c r="CR26" s="57"/>
      <c r="CS26" s="57"/>
      <c r="CT26" s="57"/>
      <c r="CU26" s="57"/>
      <c r="CV26" s="54"/>
      <c r="CW26" s="57"/>
      <c r="CX26" s="57"/>
      <c r="CY26" s="57"/>
      <c r="CZ26" s="57"/>
      <c r="DA26" s="57"/>
      <c r="DB26" s="57"/>
      <c r="DC26" s="57"/>
      <c r="DD26" s="54"/>
      <c r="DE26" s="57"/>
      <c r="DF26" s="57"/>
      <c r="DG26" s="57"/>
      <c r="DH26" s="57"/>
      <c r="DI26" s="57"/>
      <c r="DJ26" s="57"/>
      <c r="DK26" s="57"/>
      <c r="DL26" s="54"/>
      <c r="DM26" s="57"/>
      <c r="DN26" s="57"/>
      <c r="DO26" s="57"/>
      <c r="DP26" s="57"/>
      <c r="DQ26" s="57"/>
      <c r="DR26" s="57"/>
      <c r="DS26" s="57"/>
      <c r="DT26" s="54"/>
    </row>
    <row r="27" spans="2:124" x14ac:dyDescent="0.25">
      <c r="B27" s="40" t="s">
        <v>360</v>
      </c>
      <c r="E27" s="15"/>
      <c r="F27" s="15"/>
      <c r="G27" s="15"/>
      <c r="H27" s="15"/>
      <c r="I27" s="15"/>
      <c r="J27" s="15"/>
      <c r="K27" s="15"/>
      <c r="L27" s="58"/>
      <c r="M27" s="15"/>
      <c r="N27" s="15"/>
      <c r="O27" s="15"/>
      <c r="P27" s="15"/>
      <c r="Q27" s="15"/>
      <c r="R27" s="15"/>
      <c r="S27" s="15"/>
      <c r="T27" s="58"/>
      <c r="U27" s="15"/>
      <c r="V27" s="15"/>
      <c r="W27" s="15"/>
      <c r="X27" s="15"/>
      <c r="Y27" s="15"/>
      <c r="Z27" s="15"/>
      <c r="AA27" s="15"/>
      <c r="AB27" s="58"/>
      <c r="AC27" s="15"/>
      <c r="AD27" s="15"/>
      <c r="AE27" s="15"/>
      <c r="AF27" s="15"/>
      <c r="AG27" s="15"/>
      <c r="AH27" s="15"/>
      <c r="AI27" s="15"/>
      <c r="AJ27" s="58"/>
      <c r="AK27" s="15"/>
      <c r="AL27" s="15"/>
      <c r="AM27" s="15"/>
      <c r="AN27" s="15"/>
      <c r="AO27" s="15"/>
      <c r="AP27" s="15"/>
      <c r="AQ27" s="15"/>
      <c r="AR27" s="58"/>
      <c r="AS27" s="15"/>
      <c r="AT27" s="15"/>
      <c r="AU27" s="15"/>
      <c r="AV27" s="15"/>
      <c r="AW27" s="15"/>
      <c r="AX27" s="15"/>
      <c r="AY27" s="15"/>
      <c r="AZ27" s="58"/>
      <c r="BA27" s="15"/>
      <c r="BB27" s="15"/>
      <c r="BC27" s="15"/>
      <c r="BD27" s="15"/>
      <c r="BE27" s="15"/>
      <c r="BF27" s="15"/>
      <c r="BG27" s="15"/>
      <c r="BH27" s="58"/>
      <c r="BI27" s="15"/>
      <c r="BJ27" s="15"/>
      <c r="BK27" s="15"/>
      <c r="BL27" s="15"/>
      <c r="BM27" s="15"/>
      <c r="BN27" s="15"/>
      <c r="BO27" s="15"/>
      <c r="BP27" s="58"/>
      <c r="BQ27" s="15"/>
      <c r="BR27" s="15"/>
      <c r="BS27" s="15"/>
      <c r="BT27" s="15"/>
      <c r="BU27" s="15"/>
      <c r="BV27" s="15"/>
      <c r="BW27" s="15"/>
      <c r="BX27" s="58"/>
      <c r="BY27" s="15"/>
      <c r="BZ27" s="15"/>
      <c r="CA27" s="15"/>
      <c r="CB27" s="15"/>
      <c r="CC27" s="15"/>
      <c r="CD27" s="15"/>
      <c r="CE27" s="15"/>
      <c r="CF27" s="58"/>
      <c r="CG27" s="15"/>
      <c r="CH27" s="15"/>
      <c r="CI27" s="15"/>
      <c r="CJ27" s="15"/>
      <c r="CK27" s="15"/>
      <c r="CL27" s="15"/>
      <c r="CM27" s="15"/>
      <c r="CN27" s="58"/>
      <c r="CO27" s="15"/>
      <c r="CP27" s="15"/>
      <c r="CQ27" s="15"/>
      <c r="CR27" s="15"/>
      <c r="CS27" s="15"/>
      <c r="CT27" s="15"/>
      <c r="CU27" s="15"/>
      <c r="CV27" s="58"/>
      <c r="CW27" s="15"/>
      <c r="CX27" s="15"/>
      <c r="CY27" s="15"/>
      <c r="CZ27" s="15"/>
      <c r="DA27" s="15"/>
      <c r="DB27" s="15"/>
      <c r="DC27" s="15"/>
      <c r="DD27" s="58"/>
      <c r="DE27" s="15"/>
      <c r="DF27" s="15"/>
      <c r="DG27" s="15"/>
      <c r="DH27" s="15"/>
      <c r="DI27" s="15"/>
      <c r="DJ27" s="15"/>
      <c r="DK27" s="15"/>
      <c r="DL27" s="58"/>
      <c r="DM27" s="15"/>
      <c r="DN27" s="15"/>
      <c r="DO27" s="15"/>
      <c r="DP27" s="15"/>
      <c r="DQ27" s="15"/>
      <c r="DR27" s="15"/>
      <c r="DS27" s="15"/>
      <c r="DT27" s="58"/>
    </row>
    <row r="28" spans="2:124" ht="14.4" x14ac:dyDescent="0.3">
      <c r="B28" s="135" t="s">
        <v>351</v>
      </c>
      <c r="E28" s="15"/>
      <c r="F28" s="15"/>
      <c r="G28" s="15"/>
      <c r="H28" s="15">
        <v>102576.4</v>
      </c>
      <c r="I28" s="15"/>
      <c r="J28" s="15">
        <v>94957.6</v>
      </c>
      <c r="K28" s="15">
        <f t="shared" ref="K28:K30" si="54">H28+J28</f>
        <v>197534</v>
      </c>
      <c r="L28" s="58">
        <f t="shared" ref="L28:L30" si="55">E28+F28+H28+J28</f>
        <v>197534</v>
      </c>
      <c r="M28" s="15">
        <v>124964.4</v>
      </c>
      <c r="N28" s="15">
        <v>133537.5</v>
      </c>
      <c r="O28" s="15">
        <f>M28+N28</f>
        <v>258501.9</v>
      </c>
      <c r="P28" s="15">
        <v>148367.70000000001</v>
      </c>
      <c r="Q28" s="15">
        <f t="shared" ref="Q28:Q30" si="56">M28+N28+P28</f>
        <v>406869.6</v>
      </c>
      <c r="R28" s="15">
        <v>134139.29999999999</v>
      </c>
      <c r="S28" s="15">
        <f t="shared" ref="S28:S30" si="57">P28+R28</f>
        <v>282507</v>
      </c>
      <c r="T28" s="58">
        <f t="shared" ref="T28:T30" si="58">M28+N28+P28+R28</f>
        <v>541008.89999999991</v>
      </c>
      <c r="U28" s="15">
        <v>141471.70000000001</v>
      </c>
      <c r="V28" s="15">
        <v>125958.9</v>
      </c>
      <c r="W28" s="15">
        <f>U28+V28</f>
        <v>267430.59999999998</v>
      </c>
      <c r="X28" s="15">
        <v>118468.4</v>
      </c>
      <c r="Y28" s="15">
        <f t="shared" ref="Y28:Y30" si="59">U28+V28+X28</f>
        <v>385899</v>
      </c>
      <c r="Z28" s="15">
        <v>127748.2</v>
      </c>
      <c r="AA28" s="15">
        <f t="shared" ref="AA28:AA30" si="60">X28+Z28</f>
        <v>246216.59999999998</v>
      </c>
      <c r="AB28" s="58">
        <f t="shared" ref="AB28:AB30" si="61">U28+V28+X28+Z28</f>
        <v>513647.2</v>
      </c>
      <c r="AC28" s="15">
        <v>121974.6</v>
      </c>
      <c r="AD28" s="15">
        <v>122865</v>
      </c>
      <c r="AE28" s="15">
        <f>AC28+AD28</f>
        <v>244839.6</v>
      </c>
      <c r="AF28" s="15">
        <v>118637.8</v>
      </c>
      <c r="AG28" s="15">
        <f t="shared" ref="AG28:AG30" si="62">AC28+AD28+AF28</f>
        <v>363477.4</v>
      </c>
      <c r="AH28" s="15">
        <v>111042.2</v>
      </c>
      <c r="AI28" s="15">
        <f t="shared" ref="AI28:AI30" si="63">AF28+AH28</f>
        <v>229680</v>
      </c>
      <c r="AJ28" s="58">
        <f t="shared" ref="AJ28:AJ30" si="64">AC28+AD28+AF28+AH28</f>
        <v>474519.60000000003</v>
      </c>
      <c r="AK28" s="15">
        <v>115176.7</v>
      </c>
      <c r="AL28" s="15">
        <v>121371.5</v>
      </c>
      <c r="AM28" s="15">
        <f>AK28+AL28</f>
        <v>236548.2</v>
      </c>
      <c r="AN28" s="15">
        <v>144219.4</v>
      </c>
      <c r="AO28" s="15">
        <f t="shared" ref="AO28:AO32" si="65">AK28+AL28+AN28</f>
        <v>380767.6</v>
      </c>
      <c r="AP28" s="15">
        <v>136788.6</v>
      </c>
      <c r="AQ28" s="15">
        <f t="shared" ref="AQ28:AQ32" si="66">AN28+AP28</f>
        <v>281008</v>
      </c>
      <c r="AR28" s="58">
        <f t="shared" ref="AR28:AR32" si="67">AK28+AL28+AN28+AP28</f>
        <v>517556.19999999995</v>
      </c>
      <c r="AS28" s="15">
        <v>138969.79999999999</v>
      </c>
      <c r="AT28" s="15">
        <v>153143.79999999999</v>
      </c>
      <c r="AU28" s="15">
        <f>AS28+AT28</f>
        <v>292113.59999999998</v>
      </c>
      <c r="AV28" s="15">
        <v>157568.70000000001</v>
      </c>
      <c r="AW28" s="15">
        <f t="shared" ref="AW28:AW32" si="68">AS28+AT28+AV28</f>
        <v>449682.3</v>
      </c>
      <c r="AX28" s="95"/>
      <c r="AY28" s="12"/>
      <c r="AZ28" s="58"/>
      <c r="BA28" s="95"/>
      <c r="BB28" s="95"/>
      <c r="BC28" s="15"/>
      <c r="BD28" s="95"/>
      <c r="BE28" s="15"/>
      <c r="BF28" s="95"/>
      <c r="BG28" s="12"/>
      <c r="BH28" s="58"/>
      <c r="BI28" s="95"/>
      <c r="BJ28" s="95"/>
      <c r="BK28" s="15"/>
      <c r="BL28" s="95"/>
      <c r="BM28" s="15"/>
      <c r="BN28" s="95"/>
      <c r="BO28" s="12"/>
      <c r="BP28" s="58"/>
      <c r="BQ28" s="95"/>
      <c r="BR28" s="95"/>
      <c r="BS28" s="15"/>
      <c r="BT28" s="95"/>
      <c r="BU28" s="15"/>
      <c r="BV28" s="95"/>
      <c r="BW28" s="12"/>
      <c r="BX28" s="58"/>
      <c r="BY28" s="95"/>
      <c r="BZ28" s="95"/>
      <c r="CA28" s="15"/>
      <c r="CB28" s="95"/>
      <c r="CC28" s="15"/>
      <c r="CD28" s="95"/>
      <c r="CE28" s="12"/>
      <c r="CF28" s="58"/>
      <c r="CG28" s="95"/>
      <c r="CH28" s="95"/>
      <c r="CI28" s="15"/>
      <c r="CJ28" s="95"/>
      <c r="CK28" s="15"/>
      <c r="CL28" s="95"/>
      <c r="CM28" s="12"/>
      <c r="CN28" s="58"/>
      <c r="CO28" s="95"/>
      <c r="CP28" s="95"/>
      <c r="CQ28" s="15"/>
      <c r="CR28" s="95"/>
      <c r="CS28" s="15"/>
      <c r="CT28" s="95"/>
      <c r="CU28" s="12"/>
      <c r="CV28" s="58"/>
      <c r="CW28" s="95"/>
      <c r="CX28" s="95"/>
      <c r="CY28" s="15"/>
      <c r="CZ28" s="95"/>
      <c r="DA28" s="15"/>
      <c r="DB28" s="95"/>
      <c r="DC28" s="12"/>
      <c r="DD28" s="58"/>
      <c r="DE28" s="95"/>
      <c r="DF28" s="95"/>
      <c r="DG28" s="15"/>
      <c r="DH28" s="95"/>
      <c r="DI28" s="15"/>
      <c r="DJ28" s="95"/>
      <c r="DK28" s="12"/>
      <c r="DL28" s="58"/>
      <c r="DM28" s="95"/>
      <c r="DN28" s="95"/>
      <c r="DO28" s="15"/>
      <c r="DP28" s="95"/>
      <c r="DQ28" s="15"/>
      <c r="DR28" s="95"/>
      <c r="DS28" s="12"/>
      <c r="DT28" s="58"/>
    </row>
    <row r="29" spans="2:124" x14ac:dyDescent="0.25">
      <c r="B29" s="39" t="s">
        <v>352</v>
      </c>
      <c r="E29" s="15"/>
      <c r="F29" s="15"/>
      <c r="G29" s="15"/>
      <c r="H29" s="15">
        <v>8087.5</v>
      </c>
      <c r="I29" s="15"/>
      <c r="J29" s="15">
        <v>8626.7000000000007</v>
      </c>
      <c r="K29" s="15">
        <f t="shared" si="54"/>
        <v>16714.2</v>
      </c>
      <c r="L29" s="58">
        <f t="shared" si="55"/>
        <v>16714.2</v>
      </c>
      <c r="M29" s="15">
        <v>11229.3</v>
      </c>
      <c r="N29" s="15">
        <v>10781</v>
      </c>
      <c r="O29" s="15">
        <f t="shared" ref="O29:O30" si="69">M29+N29</f>
        <v>22010.3</v>
      </c>
      <c r="P29" s="15">
        <v>12723.3</v>
      </c>
      <c r="Q29" s="15">
        <f t="shared" si="56"/>
        <v>34733.599999999999</v>
      </c>
      <c r="R29" s="15">
        <v>11136.9</v>
      </c>
      <c r="S29" s="15">
        <f t="shared" si="57"/>
        <v>23860.199999999997</v>
      </c>
      <c r="T29" s="58">
        <f t="shared" si="58"/>
        <v>45870.5</v>
      </c>
      <c r="U29" s="15">
        <v>18474.5</v>
      </c>
      <c r="V29" s="15">
        <v>16377.5</v>
      </c>
      <c r="W29" s="15">
        <f t="shared" ref="W29:W30" si="70">U29+V29</f>
        <v>34852</v>
      </c>
      <c r="X29" s="15">
        <v>21308.9</v>
      </c>
      <c r="Y29" s="15">
        <f t="shared" si="59"/>
        <v>56160.9</v>
      </c>
      <c r="Z29" s="15">
        <v>19731</v>
      </c>
      <c r="AA29" s="15">
        <f t="shared" si="60"/>
        <v>41039.9</v>
      </c>
      <c r="AB29" s="58">
        <f t="shared" si="61"/>
        <v>75891.899999999994</v>
      </c>
      <c r="AC29" s="15">
        <v>25571.200000000001</v>
      </c>
      <c r="AD29" s="15">
        <v>24748.1</v>
      </c>
      <c r="AE29" s="15">
        <f t="shared" ref="AE29:AE30" si="71">AC29+AD29</f>
        <v>50319.3</v>
      </c>
      <c r="AF29" s="15">
        <v>32428.1</v>
      </c>
      <c r="AG29" s="15">
        <f t="shared" si="62"/>
        <v>82747.399999999994</v>
      </c>
      <c r="AH29" s="15">
        <v>32386.9</v>
      </c>
      <c r="AI29" s="15">
        <f t="shared" si="63"/>
        <v>64815</v>
      </c>
      <c r="AJ29" s="58">
        <f t="shared" si="64"/>
        <v>115134.29999999999</v>
      </c>
      <c r="AK29" s="15">
        <v>35986.6</v>
      </c>
      <c r="AL29" s="15">
        <v>33277.4</v>
      </c>
      <c r="AM29" s="15">
        <f t="shared" ref="AM29:AM30" si="72">AK29+AL29</f>
        <v>69264</v>
      </c>
      <c r="AN29" s="15">
        <v>32507.3</v>
      </c>
      <c r="AO29" s="15">
        <f t="shared" si="65"/>
        <v>101771.3</v>
      </c>
      <c r="AP29" s="15">
        <v>28145.599999999999</v>
      </c>
      <c r="AQ29" s="15">
        <f t="shared" si="66"/>
        <v>60652.899999999994</v>
      </c>
      <c r="AR29" s="58">
        <f t="shared" si="67"/>
        <v>129916.9</v>
      </c>
      <c r="AS29" s="15">
        <v>38267.9</v>
      </c>
      <c r="AT29" s="15">
        <v>40940.699999999997</v>
      </c>
      <c r="AU29" s="15">
        <f t="shared" ref="AU29:AU30" si="73">AS29+AT29</f>
        <v>79208.600000000006</v>
      </c>
      <c r="AV29" s="15">
        <v>41984.5</v>
      </c>
      <c r="AW29" s="15">
        <f t="shared" si="68"/>
        <v>121193.1</v>
      </c>
      <c r="AX29" s="15"/>
      <c r="AY29" s="15"/>
      <c r="AZ29" s="58"/>
      <c r="BA29" s="15"/>
      <c r="BB29" s="15"/>
      <c r="BC29" s="15"/>
      <c r="BD29" s="15"/>
      <c r="BE29" s="15"/>
      <c r="BF29" s="15"/>
      <c r="BG29" s="15"/>
      <c r="BH29" s="58"/>
      <c r="BI29" s="15"/>
      <c r="BJ29" s="15"/>
      <c r="BK29" s="15"/>
      <c r="BL29" s="15"/>
      <c r="BM29" s="15"/>
      <c r="BN29" s="15"/>
      <c r="BO29" s="15"/>
      <c r="BP29" s="58"/>
      <c r="BQ29" s="15"/>
      <c r="BR29" s="15"/>
      <c r="BS29" s="15"/>
      <c r="BT29" s="15"/>
      <c r="BU29" s="15"/>
      <c r="BV29" s="15"/>
      <c r="BW29" s="15"/>
      <c r="BX29" s="58"/>
      <c r="BY29" s="15"/>
      <c r="BZ29" s="15"/>
      <c r="CA29" s="15"/>
      <c r="CB29" s="15"/>
      <c r="CC29" s="15"/>
      <c r="CD29" s="15"/>
      <c r="CE29" s="15"/>
      <c r="CF29" s="58"/>
      <c r="CG29" s="15"/>
      <c r="CH29" s="15"/>
      <c r="CI29" s="15"/>
      <c r="CJ29" s="15"/>
      <c r="CK29" s="15"/>
      <c r="CL29" s="15"/>
      <c r="CM29" s="15"/>
      <c r="CN29" s="58"/>
      <c r="CO29" s="15"/>
      <c r="CP29" s="15"/>
      <c r="CQ29" s="15"/>
      <c r="CR29" s="15"/>
      <c r="CS29" s="15"/>
      <c r="CT29" s="15"/>
      <c r="CU29" s="15"/>
      <c r="CV29" s="58"/>
      <c r="CW29" s="15"/>
      <c r="CX29" s="15"/>
      <c r="CY29" s="15"/>
      <c r="CZ29" s="15"/>
      <c r="DA29" s="15"/>
      <c r="DB29" s="15"/>
      <c r="DC29" s="15"/>
      <c r="DD29" s="58"/>
      <c r="DE29" s="15"/>
      <c r="DF29" s="15"/>
      <c r="DG29" s="15"/>
      <c r="DH29" s="15"/>
      <c r="DI29" s="15"/>
      <c r="DJ29" s="15"/>
      <c r="DK29" s="15"/>
      <c r="DL29" s="58"/>
      <c r="DM29" s="15"/>
      <c r="DN29" s="15"/>
      <c r="DO29" s="15"/>
      <c r="DP29" s="15"/>
      <c r="DQ29" s="15"/>
      <c r="DR29" s="15"/>
      <c r="DS29" s="15"/>
      <c r="DT29" s="58"/>
    </row>
    <row r="30" spans="2:124" s="18" customFormat="1" ht="14.4" x14ac:dyDescent="0.3">
      <c r="B30" s="131" t="s">
        <v>365</v>
      </c>
      <c r="C30" s="45"/>
      <c r="D30" s="45"/>
      <c r="E30" s="15"/>
      <c r="F30" s="15"/>
      <c r="G30" s="15"/>
      <c r="H30" s="15">
        <v>12212.8</v>
      </c>
      <c r="I30" s="15"/>
      <c r="J30" s="15">
        <v>14063.6</v>
      </c>
      <c r="K30" s="15">
        <f t="shared" si="54"/>
        <v>26276.400000000001</v>
      </c>
      <c r="L30" s="58">
        <f t="shared" si="55"/>
        <v>26276.400000000001</v>
      </c>
      <c r="M30" s="15">
        <v>14865</v>
      </c>
      <c r="N30" s="15">
        <v>16293.9</v>
      </c>
      <c r="O30" s="15">
        <f t="shared" si="69"/>
        <v>31158.9</v>
      </c>
      <c r="P30" s="15">
        <v>18777.599999999999</v>
      </c>
      <c r="Q30" s="15">
        <f t="shared" si="56"/>
        <v>49936.5</v>
      </c>
      <c r="R30" s="15">
        <v>21364</v>
      </c>
      <c r="S30" s="15">
        <f t="shared" si="57"/>
        <v>40141.599999999999</v>
      </c>
      <c r="T30" s="58">
        <f t="shared" si="58"/>
        <v>71300.5</v>
      </c>
      <c r="U30" s="15">
        <v>23841</v>
      </c>
      <c r="V30" s="15">
        <v>20230</v>
      </c>
      <c r="W30" s="15">
        <f t="shared" si="70"/>
        <v>44071</v>
      </c>
      <c r="X30" s="15">
        <v>20844.7</v>
      </c>
      <c r="Y30" s="15">
        <f t="shared" si="59"/>
        <v>64915.7</v>
      </c>
      <c r="Z30" s="15">
        <v>19774.8</v>
      </c>
      <c r="AA30" s="15">
        <f t="shared" si="60"/>
        <v>40619.5</v>
      </c>
      <c r="AB30" s="58">
        <f t="shared" si="61"/>
        <v>84690.5</v>
      </c>
      <c r="AC30" s="15">
        <v>18780.099999999999</v>
      </c>
      <c r="AD30" s="15">
        <v>19340.3</v>
      </c>
      <c r="AE30" s="15">
        <f t="shared" si="71"/>
        <v>38120.399999999994</v>
      </c>
      <c r="AF30" s="15">
        <v>19240.099999999999</v>
      </c>
      <c r="AG30" s="15">
        <f t="shared" si="62"/>
        <v>57360.499999999993</v>
      </c>
      <c r="AH30" s="15">
        <v>18817.5</v>
      </c>
      <c r="AI30" s="15">
        <f t="shared" si="63"/>
        <v>38057.599999999999</v>
      </c>
      <c r="AJ30" s="58">
        <f t="shared" si="64"/>
        <v>76178</v>
      </c>
      <c r="AK30" s="15">
        <v>20082.599999999999</v>
      </c>
      <c r="AL30" s="15">
        <v>20328.3</v>
      </c>
      <c r="AM30" s="15">
        <f t="shared" si="72"/>
        <v>40410.899999999994</v>
      </c>
      <c r="AN30" s="15">
        <v>21315.200000000001</v>
      </c>
      <c r="AO30" s="15">
        <f t="shared" si="65"/>
        <v>61726.099999999991</v>
      </c>
      <c r="AP30" s="15">
        <v>22564.3</v>
      </c>
      <c r="AQ30" s="15">
        <f t="shared" si="66"/>
        <v>43879.5</v>
      </c>
      <c r="AR30" s="58">
        <f t="shared" si="67"/>
        <v>84290.4</v>
      </c>
      <c r="AS30" s="15">
        <v>26400.6</v>
      </c>
      <c r="AT30" s="15">
        <v>26278.400000000001</v>
      </c>
      <c r="AU30" s="15">
        <f t="shared" si="73"/>
        <v>52679</v>
      </c>
      <c r="AV30" s="15">
        <v>27918.7</v>
      </c>
      <c r="AW30" s="15">
        <f t="shared" si="68"/>
        <v>80597.7</v>
      </c>
      <c r="AX30" s="95"/>
      <c r="AY30" s="12"/>
      <c r="AZ30" s="59"/>
      <c r="BA30" s="95"/>
      <c r="BB30" s="95"/>
      <c r="BD30" s="95"/>
      <c r="BF30" s="95"/>
      <c r="BG30" s="12"/>
      <c r="BH30" s="59"/>
      <c r="BI30" s="95"/>
      <c r="BJ30" s="95"/>
      <c r="BL30" s="95"/>
      <c r="BN30" s="95"/>
      <c r="BO30" s="12"/>
      <c r="BP30" s="59"/>
      <c r="BQ30" s="95"/>
      <c r="BR30" s="95"/>
      <c r="BT30" s="95"/>
      <c r="BV30" s="95"/>
      <c r="BW30" s="12"/>
      <c r="BX30" s="59"/>
      <c r="BY30" s="95"/>
      <c r="BZ30" s="95"/>
      <c r="CB30" s="95"/>
      <c r="CD30" s="95"/>
      <c r="CE30" s="12"/>
      <c r="CF30" s="59"/>
      <c r="CG30" s="95"/>
      <c r="CH30" s="95"/>
      <c r="CJ30" s="95"/>
      <c r="CL30" s="95"/>
      <c r="CM30" s="12"/>
      <c r="CN30" s="59"/>
      <c r="CO30" s="95"/>
      <c r="CP30" s="95"/>
      <c r="CR30" s="95"/>
      <c r="CT30" s="95"/>
      <c r="CU30" s="12"/>
      <c r="CV30" s="59"/>
      <c r="CW30" s="95"/>
      <c r="CX30" s="95"/>
      <c r="CZ30" s="95"/>
      <c r="DB30" s="95"/>
      <c r="DC30" s="12"/>
      <c r="DD30" s="59"/>
      <c r="DE30" s="95"/>
      <c r="DF30" s="95"/>
      <c r="DH30" s="95"/>
      <c r="DJ30" s="95"/>
      <c r="DK30" s="12"/>
      <c r="DL30" s="59"/>
      <c r="DM30" s="95"/>
      <c r="DN30" s="95"/>
      <c r="DP30" s="95"/>
      <c r="DR30" s="95"/>
      <c r="DS30" s="12"/>
      <c r="DT30" s="59"/>
    </row>
    <row r="31" spans="2:124" s="134" customFormat="1" x14ac:dyDescent="0.25">
      <c r="B31" s="133" t="s">
        <v>355</v>
      </c>
      <c r="C31" s="141"/>
      <c r="D31" s="141"/>
      <c r="E31" s="16"/>
      <c r="F31" s="16"/>
      <c r="G31" s="16"/>
      <c r="H31" s="16">
        <f>H28+H29+H30</f>
        <v>122876.7</v>
      </c>
      <c r="I31" s="16"/>
      <c r="J31" s="16">
        <f t="shared" ref="J31:AW31" si="74">J28+J29+J30</f>
        <v>117647.90000000001</v>
      </c>
      <c r="K31" s="16">
        <f t="shared" si="74"/>
        <v>240524.6</v>
      </c>
      <c r="L31" s="16">
        <f t="shared" si="74"/>
        <v>240524.6</v>
      </c>
      <c r="M31" s="16">
        <f t="shared" si="74"/>
        <v>151058.69999999998</v>
      </c>
      <c r="N31" s="16">
        <f t="shared" si="74"/>
        <v>160612.4</v>
      </c>
      <c r="O31" s="16">
        <f t="shared" si="74"/>
        <v>311671.10000000003</v>
      </c>
      <c r="P31" s="16">
        <f t="shared" si="74"/>
        <v>179868.6</v>
      </c>
      <c r="Q31" s="16">
        <f t="shared" si="74"/>
        <v>491539.69999999995</v>
      </c>
      <c r="R31" s="16">
        <f t="shared" si="74"/>
        <v>166640.19999999998</v>
      </c>
      <c r="S31" s="16">
        <f t="shared" si="74"/>
        <v>346508.79999999999</v>
      </c>
      <c r="T31" s="16">
        <f t="shared" si="74"/>
        <v>658179.89999999991</v>
      </c>
      <c r="U31" s="16">
        <f t="shared" si="74"/>
        <v>183787.2</v>
      </c>
      <c r="V31" s="16">
        <f t="shared" si="74"/>
        <v>162566.39999999999</v>
      </c>
      <c r="W31" s="16">
        <f t="shared" si="74"/>
        <v>346353.6</v>
      </c>
      <c r="X31" s="16">
        <f t="shared" si="74"/>
        <v>160622</v>
      </c>
      <c r="Y31" s="16">
        <f t="shared" si="74"/>
        <v>506975.60000000003</v>
      </c>
      <c r="Z31" s="16">
        <f t="shared" si="74"/>
        <v>167254</v>
      </c>
      <c r="AA31" s="16">
        <f t="shared" si="74"/>
        <v>327876</v>
      </c>
      <c r="AB31" s="16">
        <f t="shared" si="74"/>
        <v>674229.6</v>
      </c>
      <c r="AC31" s="16">
        <f t="shared" si="74"/>
        <v>166325.90000000002</v>
      </c>
      <c r="AD31" s="16">
        <f t="shared" si="74"/>
        <v>166953.4</v>
      </c>
      <c r="AE31" s="16">
        <f t="shared" si="74"/>
        <v>333279.30000000005</v>
      </c>
      <c r="AF31" s="16">
        <f t="shared" si="74"/>
        <v>170306</v>
      </c>
      <c r="AG31" s="16">
        <f t="shared" si="74"/>
        <v>503585.30000000005</v>
      </c>
      <c r="AH31" s="16">
        <f t="shared" si="74"/>
        <v>162246.6</v>
      </c>
      <c r="AI31" s="16">
        <f t="shared" si="74"/>
        <v>332552.59999999998</v>
      </c>
      <c r="AJ31" s="16">
        <f t="shared" si="74"/>
        <v>665831.9</v>
      </c>
      <c r="AK31" s="16">
        <f t="shared" si="74"/>
        <v>171245.9</v>
      </c>
      <c r="AL31" s="16">
        <f t="shared" si="74"/>
        <v>174977.19999999998</v>
      </c>
      <c r="AM31" s="16">
        <f t="shared" si="74"/>
        <v>346223.1</v>
      </c>
      <c r="AN31" s="16">
        <f t="shared" si="74"/>
        <v>198041.9</v>
      </c>
      <c r="AO31" s="16">
        <f t="shared" si="74"/>
        <v>544265</v>
      </c>
      <c r="AP31" s="16">
        <f t="shared" si="74"/>
        <v>187498.5</v>
      </c>
      <c r="AQ31" s="16">
        <f t="shared" si="74"/>
        <v>385540.4</v>
      </c>
      <c r="AR31" s="16">
        <f t="shared" si="74"/>
        <v>731763.5</v>
      </c>
      <c r="AS31" s="16">
        <f t="shared" si="74"/>
        <v>203638.3</v>
      </c>
      <c r="AT31" s="16">
        <f t="shared" si="74"/>
        <v>220362.9</v>
      </c>
      <c r="AU31" s="16">
        <f t="shared" si="74"/>
        <v>424001.19999999995</v>
      </c>
      <c r="AV31" s="16">
        <f t="shared" si="74"/>
        <v>227471.90000000002</v>
      </c>
      <c r="AW31" s="16">
        <f t="shared" si="74"/>
        <v>651473.1</v>
      </c>
      <c r="AX31" s="60"/>
      <c r="AY31" s="60"/>
      <c r="AZ31" s="142"/>
      <c r="BA31" s="60"/>
      <c r="BB31" s="60"/>
      <c r="BC31" s="60"/>
      <c r="BD31" s="60"/>
      <c r="BE31" s="60"/>
      <c r="BF31" s="60"/>
      <c r="BG31" s="60"/>
      <c r="BH31" s="142"/>
      <c r="BI31" s="60"/>
      <c r="BJ31" s="60"/>
      <c r="BK31" s="60"/>
      <c r="BL31" s="60"/>
      <c r="BM31" s="60"/>
      <c r="BN31" s="60"/>
      <c r="BO31" s="60"/>
      <c r="BP31" s="142"/>
      <c r="BQ31" s="60"/>
      <c r="BR31" s="60"/>
      <c r="BS31" s="60"/>
      <c r="BT31" s="60"/>
      <c r="BU31" s="60"/>
      <c r="BV31" s="60"/>
      <c r="BW31" s="60"/>
      <c r="BX31" s="142"/>
      <c r="BY31" s="60"/>
      <c r="BZ31" s="60"/>
      <c r="CA31" s="60"/>
      <c r="CB31" s="60"/>
      <c r="CC31" s="60"/>
      <c r="CD31" s="60"/>
      <c r="CE31" s="60"/>
      <c r="CF31" s="142"/>
      <c r="CG31" s="60"/>
      <c r="CH31" s="60"/>
      <c r="CI31" s="60"/>
      <c r="CJ31" s="60"/>
      <c r="CK31" s="60"/>
      <c r="CL31" s="60"/>
      <c r="CM31" s="60"/>
      <c r="CN31" s="142"/>
      <c r="CO31" s="60"/>
      <c r="CP31" s="60"/>
      <c r="CQ31" s="60"/>
      <c r="CR31" s="60"/>
      <c r="CS31" s="60"/>
      <c r="CT31" s="60"/>
      <c r="CU31" s="60"/>
      <c r="CV31" s="142"/>
      <c r="CW31" s="60"/>
      <c r="CX31" s="60"/>
      <c r="CY31" s="60"/>
      <c r="CZ31" s="60"/>
      <c r="DA31" s="60"/>
      <c r="DB31" s="60"/>
      <c r="DC31" s="60"/>
      <c r="DD31" s="142"/>
      <c r="DE31" s="60"/>
      <c r="DF31" s="60"/>
      <c r="DG31" s="60"/>
      <c r="DH31" s="60"/>
      <c r="DI31" s="60"/>
      <c r="DJ31" s="60"/>
      <c r="DK31" s="60"/>
      <c r="DL31" s="142"/>
      <c r="DM31" s="60"/>
      <c r="DN31" s="60"/>
      <c r="DO31" s="60"/>
      <c r="DP31" s="60"/>
      <c r="DQ31" s="60"/>
      <c r="DR31" s="60"/>
      <c r="DS31" s="60"/>
      <c r="DT31" s="142"/>
    </row>
    <row r="32" spans="2:124" ht="14.4" x14ac:dyDescent="0.3">
      <c r="B32" s="39" t="s">
        <v>361</v>
      </c>
      <c r="E32" s="15"/>
      <c r="F32" s="15"/>
      <c r="G32" s="15"/>
      <c r="H32" s="15">
        <v>15082.6</v>
      </c>
      <c r="I32" s="15"/>
      <c r="J32" s="15">
        <v>15630.1</v>
      </c>
      <c r="K32" s="15">
        <f t="shared" ref="K32" si="75">H32+J32</f>
        <v>30712.7</v>
      </c>
      <c r="L32" s="58">
        <f t="shared" ref="L32" si="76">E32+F32+H32+J32</f>
        <v>30712.7</v>
      </c>
      <c r="M32" s="15">
        <v>16752</v>
      </c>
      <c r="N32" s="15">
        <v>18633</v>
      </c>
      <c r="O32" s="15">
        <f>M32+N32</f>
        <v>35385</v>
      </c>
      <c r="P32" s="15">
        <v>18735.2</v>
      </c>
      <c r="Q32" s="15">
        <f t="shared" ref="Q32" si="77">M32+N32+P32</f>
        <v>54120.2</v>
      </c>
      <c r="R32" s="15">
        <v>46532.5</v>
      </c>
      <c r="S32" s="15">
        <f t="shared" ref="S32" si="78">P32+R32</f>
        <v>65267.7</v>
      </c>
      <c r="T32" s="58">
        <f t="shared" ref="T32" si="79">M32+N32+P32+R32</f>
        <v>100652.7</v>
      </c>
      <c r="U32" s="15">
        <v>45990.5</v>
      </c>
      <c r="V32" s="15">
        <v>47609.5</v>
      </c>
      <c r="W32" s="15">
        <f>U32+V32</f>
        <v>93600</v>
      </c>
      <c r="X32" s="15">
        <v>46399.4</v>
      </c>
      <c r="Y32" s="15">
        <f t="shared" ref="Y32" si="80">U32+V32+X32</f>
        <v>139999.4</v>
      </c>
      <c r="Z32" s="15">
        <v>42543.8</v>
      </c>
      <c r="AA32" s="15">
        <f t="shared" ref="AA32" si="81">X32+Z32</f>
        <v>88943.200000000012</v>
      </c>
      <c r="AB32" s="58">
        <f t="shared" ref="AB32" si="82">U32+V32+X32+Z32</f>
        <v>182543.2</v>
      </c>
      <c r="AC32" s="15">
        <v>39403.4</v>
      </c>
      <c r="AD32" s="15">
        <v>38358.5</v>
      </c>
      <c r="AE32" s="15">
        <f>AC32+AD32</f>
        <v>77761.899999999994</v>
      </c>
      <c r="AF32" s="15">
        <v>35918.9</v>
      </c>
      <c r="AG32" s="15">
        <f t="shared" ref="AG32" si="83">AC32+AD32+AF32</f>
        <v>113680.79999999999</v>
      </c>
      <c r="AH32" s="15">
        <v>35818.699999999997</v>
      </c>
      <c r="AI32" s="15">
        <f t="shared" ref="AI32" si="84">AF32+AH32</f>
        <v>71737.600000000006</v>
      </c>
      <c r="AJ32" s="58">
        <f t="shared" ref="AJ32" si="85">AC32+AD32+AF32+AH32</f>
        <v>149499.5</v>
      </c>
      <c r="AK32" s="15">
        <v>36241.199999999997</v>
      </c>
      <c r="AL32" s="15">
        <v>43737.5</v>
      </c>
      <c r="AM32" s="15">
        <f>AK32+AL32</f>
        <v>79978.7</v>
      </c>
      <c r="AN32" s="15">
        <v>46993.8</v>
      </c>
      <c r="AO32" s="15">
        <f t="shared" si="65"/>
        <v>126972.5</v>
      </c>
      <c r="AP32" s="15">
        <v>36876.6</v>
      </c>
      <c r="AQ32" s="15">
        <f t="shared" si="66"/>
        <v>83870.399999999994</v>
      </c>
      <c r="AR32" s="58">
        <f t="shared" si="67"/>
        <v>163849.1</v>
      </c>
      <c r="AS32" s="15">
        <v>34163.699999999997</v>
      </c>
      <c r="AT32" s="15">
        <v>29937</v>
      </c>
      <c r="AU32" s="15">
        <f>AS32+AT32</f>
        <v>64100.7</v>
      </c>
      <c r="AV32" s="15">
        <v>34934</v>
      </c>
      <c r="AW32" s="15">
        <f t="shared" si="68"/>
        <v>99034.7</v>
      </c>
      <c r="AX32" s="15"/>
      <c r="AY32" s="26"/>
      <c r="AZ32" s="58"/>
      <c r="BA32" s="15"/>
      <c r="BB32" s="15"/>
      <c r="BC32" s="15"/>
      <c r="BD32" s="15"/>
      <c r="BE32" s="15"/>
      <c r="BF32" s="15"/>
      <c r="BG32" s="26"/>
      <c r="BH32" s="58"/>
      <c r="BI32" s="15"/>
      <c r="BJ32" s="15"/>
      <c r="BK32" s="15"/>
      <c r="BL32" s="15"/>
      <c r="BM32" s="15"/>
      <c r="BN32" s="15"/>
      <c r="BO32" s="26"/>
      <c r="BP32" s="58"/>
      <c r="BQ32" s="15"/>
      <c r="BR32" s="15"/>
      <c r="BS32" s="15"/>
      <c r="BT32" s="15"/>
      <c r="BU32" s="15"/>
      <c r="BV32" s="15"/>
      <c r="BW32" s="26"/>
      <c r="BX32" s="58"/>
      <c r="BY32" s="15"/>
      <c r="BZ32" s="15"/>
      <c r="CA32" s="15"/>
      <c r="CB32" s="15"/>
      <c r="CC32" s="15"/>
      <c r="CD32" s="15"/>
      <c r="CE32" s="26"/>
      <c r="CF32" s="58"/>
      <c r="CG32" s="15"/>
      <c r="CH32" s="15"/>
      <c r="CI32" s="15"/>
      <c r="CJ32" s="15"/>
      <c r="CK32" s="15"/>
      <c r="CL32" s="15"/>
      <c r="CM32" s="26"/>
      <c r="CN32" s="58"/>
      <c r="CO32" s="15"/>
      <c r="CP32" s="15"/>
      <c r="CQ32" s="15"/>
      <c r="CR32" s="15"/>
      <c r="CS32" s="15"/>
      <c r="CT32" s="15"/>
      <c r="CU32" s="26"/>
      <c r="CV32" s="58"/>
      <c r="CW32" s="15"/>
      <c r="CX32" s="15"/>
      <c r="CY32" s="15"/>
      <c r="CZ32" s="15"/>
      <c r="DA32" s="15"/>
      <c r="DB32" s="15"/>
      <c r="DC32" s="26"/>
      <c r="DD32" s="58"/>
      <c r="DE32" s="15"/>
      <c r="DF32" s="15"/>
      <c r="DG32" s="15"/>
      <c r="DH32" s="15"/>
      <c r="DI32" s="15"/>
      <c r="DJ32" s="15"/>
      <c r="DK32" s="26"/>
      <c r="DL32" s="58"/>
      <c r="DM32" s="15"/>
      <c r="DN32" s="15"/>
      <c r="DO32" s="15"/>
      <c r="DP32" s="15"/>
      <c r="DQ32" s="15"/>
      <c r="DR32" s="15"/>
      <c r="DS32" s="26"/>
      <c r="DT32" s="58"/>
    </row>
    <row r="33" spans="2:124" s="134" customFormat="1" x14ac:dyDescent="0.25">
      <c r="B33" s="133" t="s">
        <v>362</v>
      </c>
      <c r="C33" s="141"/>
      <c r="D33" s="141"/>
      <c r="E33" s="16"/>
      <c r="F33" s="16"/>
      <c r="G33" s="16"/>
      <c r="H33" s="16">
        <f>H31+H32</f>
        <v>137959.29999999999</v>
      </c>
      <c r="I33" s="16"/>
      <c r="J33" s="16">
        <f t="shared" ref="J33:AW33" si="86">J31+J32</f>
        <v>133278</v>
      </c>
      <c r="K33" s="16">
        <f t="shared" si="86"/>
        <v>271237.3</v>
      </c>
      <c r="L33" s="16">
        <f t="shared" si="86"/>
        <v>271237.3</v>
      </c>
      <c r="M33" s="16">
        <f t="shared" si="86"/>
        <v>167810.69999999998</v>
      </c>
      <c r="N33" s="16">
        <f t="shared" si="86"/>
        <v>179245.4</v>
      </c>
      <c r="O33" s="16">
        <f t="shared" si="86"/>
        <v>347056.10000000003</v>
      </c>
      <c r="P33" s="16">
        <f t="shared" si="86"/>
        <v>198603.80000000002</v>
      </c>
      <c r="Q33" s="16">
        <f t="shared" si="86"/>
        <v>545659.89999999991</v>
      </c>
      <c r="R33" s="16">
        <f t="shared" si="86"/>
        <v>213172.69999999998</v>
      </c>
      <c r="S33" s="16">
        <f t="shared" si="86"/>
        <v>411776.5</v>
      </c>
      <c r="T33" s="16">
        <f t="shared" si="86"/>
        <v>758832.59999999986</v>
      </c>
      <c r="U33" s="16">
        <f t="shared" si="86"/>
        <v>229777.7</v>
      </c>
      <c r="V33" s="16">
        <f t="shared" si="86"/>
        <v>210175.9</v>
      </c>
      <c r="W33" s="16">
        <f t="shared" si="86"/>
        <v>439953.6</v>
      </c>
      <c r="X33" s="16">
        <f t="shared" si="86"/>
        <v>207021.4</v>
      </c>
      <c r="Y33" s="16">
        <f t="shared" si="86"/>
        <v>646975</v>
      </c>
      <c r="Z33" s="16">
        <f t="shared" si="86"/>
        <v>209797.8</v>
      </c>
      <c r="AA33" s="16">
        <f t="shared" si="86"/>
        <v>416819.20000000001</v>
      </c>
      <c r="AB33" s="16">
        <f t="shared" si="86"/>
        <v>856772.8</v>
      </c>
      <c r="AC33" s="16">
        <f t="shared" si="86"/>
        <v>205729.30000000002</v>
      </c>
      <c r="AD33" s="16">
        <f t="shared" si="86"/>
        <v>205311.9</v>
      </c>
      <c r="AE33" s="16">
        <f t="shared" si="86"/>
        <v>411041.20000000007</v>
      </c>
      <c r="AF33" s="16">
        <f t="shared" si="86"/>
        <v>206224.9</v>
      </c>
      <c r="AG33" s="16">
        <f t="shared" si="86"/>
        <v>617266.10000000009</v>
      </c>
      <c r="AH33" s="16">
        <f t="shared" si="86"/>
        <v>198065.3</v>
      </c>
      <c r="AI33" s="16">
        <f t="shared" si="86"/>
        <v>404290.19999999995</v>
      </c>
      <c r="AJ33" s="16">
        <f t="shared" si="86"/>
        <v>815331.4</v>
      </c>
      <c r="AK33" s="16">
        <f t="shared" si="86"/>
        <v>207487.09999999998</v>
      </c>
      <c r="AL33" s="16">
        <f t="shared" si="86"/>
        <v>218714.69999999998</v>
      </c>
      <c r="AM33" s="16">
        <f t="shared" si="86"/>
        <v>426201.8</v>
      </c>
      <c r="AN33" s="16">
        <f t="shared" si="86"/>
        <v>245035.7</v>
      </c>
      <c r="AO33" s="16">
        <f t="shared" si="86"/>
        <v>671237.5</v>
      </c>
      <c r="AP33" s="16">
        <f t="shared" si="86"/>
        <v>224375.1</v>
      </c>
      <c r="AQ33" s="16">
        <f t="shared" si="86"/>
        <v>469410.80000000005</v>
      </c>
      <c r="AR33" s="16">
        <f t="shared" si="86"/>
        <v>895612.6</v>
      </c>
      <c r="AS33" s="16">
        <f t="shared" si="86"/>
        <v>237802</v>
      </c>
      <c r="AT33" s="16">
        <f t="shared" si="86"/>
        <v>250299.9</v>
      </c>
      <c r="AU33" s="16">
        <f t="shared" si="86"/>
        <v>488101.89999999997</v>
      </c>
      <c r="AV33" s="16">
        <f t="shared" si="86"/>
        <v>262405.90000000002</v>
      </c>
      <c r="AW33" s="16">
        <f t="shared" si="86"/>
        <v>750507.79999999993</v>
      </c>
      <c r="AX33" s="144"/>
      <c r="AY33" s="16"/>
      <c r="AZ33" s="143"/>
      <c r="BA33" s="144"/>
      <c r="BB33" s="144"/>
      <c r="BD33" s="144"/>
      <c r="BF33" s="144"/>
      <c r="BG33" s="16"/>
      <c r="BH33" s="143"/>
      <c r="BI33" s="144"/>
      <c r="BJ33" s="144"/>
      <c r="BL33" s="144"/>
      <c r="BN33" s="144"/>
      <c r="BO33" s="16"/>
      <c r="BP33" s="143"/>
      <c r="BQ33" s="144"/>
      <c r="BR33" s="144"/>
      <c r="BT33" s="144"/>
      <c r="BV33" s="144"/>
      <c r="BW33" s="16"/>
      <c r="BX33" s="143"/>
      <c r="BY33" s="144"/>
      <c r="BZ33" s="144"/>
      <c r="CB33" s="144"/>
      <c r="CD33" s="144"/>
      <c r="CE33" s="16"/>
      <c r="CF33" s="143"/>
      <c r="CG33" s="144"/>
      <c r="CH33" s="144"/>
      <c r="CJ33" s="144"/>
      <c r="CL33" s="144"/>
      <c r="CM33" s="16"/>
      <c r="CN33" s="143"/>
      <c r="CO33" s="144"/>
      <c r="CP33" s="144"/>
      <c r="CR33" s="144"/>
      <c r="CT33" s="144"/>
      <c r="CU33" s="16"/>
      <c r="CV33" s="143"/>
      <c r="CW33" s="144"/>
      <c r="CX33" s="144"/>
      <c r="CZ33" s="144"/>
      <c r="DB33" s="144"/>
      <c r="DC33" s="16"/>
      <c r="DD33" s="143"/>
      <c r="DE33" s="144"/>
      <c r="DF33" s="144"/>
      <c r="DH33" s="144"/>
      <c r="DJ33" s="144"/>
      <c r="DK33" s="16"/>
      <c r="DL33" s="143"/>
      <c r="DM33" s="144"/>
      <c r="DN33" s="144"/>
      <c r="DP33" s="144"/>
      <c r="DR33" s="144"/>
      <c r="DS33" s="16"/>
      <c r="DT33" s="143"/>
    </row>
    <row r="34" spans="2:124" s="18" customFormat="1" ht="14.4" x14ac:dyDescent="0.3">
      <c r="B34" s="133" t="s">
        <v>363</v>
      </c>
      <c r="C34" s="45"/>
      <c r="D34" s="45"/>
      <c r="E34" s="26"/>
      <c r="F34" s="26"/>
      <c r="G34" s="12"/>
      <c r="H34" s="26"/>
      <c r="J34" s="26"/>
      <c r="K34" s="12"/>
      <c r="L34" s="26"/>
      <c r="M34" s="26"/>
      <c r="N34" s="26"/>
      <c r="O34" s="12"/>
      <c r="P34" s="26"/>
      <c r="R34" s="26"/>
      <c r="S34" s="12"/>
      <c r="T34" s="26"/>
      <c r="U34" s="26"/>
      <c r="V34" s="26"/>
      <c r="W34" s="12"/>
      <c r="X34" s="26"/>
      <c r="Z34" s="26"/>
      <c r="AA34" s="12"/>
      <c r="AB34" s="26"/>
      <c r="AC34" s="26"/>
      <c r="AD34" s="26"/>
      <c r="AE34" s="12"/>
      <c r="AF34" s="26"/>
      <c r="AH34" s="26"/>
      <c r="AI34" s="12"/>
      <c r="AJ34" s="26"/>
      <c r="AK34" s="26"/>
      <c r="AL34" s="26"/>
      <c r="AM34" s="12"/>
      <c r="AN34" s="26"/>
      <c r="AP34" s="26"/>
      <c r="AQ34" s="12"/>
      <c r="AR34" s="26"/>
      <c r="AS34" s="26"/>
      <c r="AT34" s="26"/>
      <c r="AU34" s="12"/>
      <c r="AV34" s="26"/>
      <c r="AX34" s="12"/>
      <c r="AY34" s="12"/>
      <c r="AZ34" s="12"/>
      <c r="BA34" s="12"/>
      <c r="BB34" s="12"/>
      <c r="BC34" s="12"/>
      <c r="BD34" s="12"/>
      <c r="BF34" s="12"/>
      <c r="BG34" s="12"/>
      <c r="BH34" s="12"/>
      <c r="BI34" s="12"/>
      <c r="BJ34" s="12"/>
      <c r="BK34" s="12"/>
      <c r="BL34" s="12"/>
      <c r="BN34" s="12"/>
      <c r="BO34" s="12"/>
      <c r="BP34" s="12"/>
      <c r="BQ34" s="12"/>
      <c r="BR34" s="12"/>
      <c r="BS34" s="12"/>
      <c r="BT34" s="12"/>
      <c r="BV34" s="12"/>
      <c r="BW34" s="12"/>
      <c r="BX34" s="12"/>
      <c r="BY34" s="12"/>
      <c r="BZ34" s="12"/>
      <c r="CA34" s="12"/>
      <c r="CB34" s="12"/>
      <c r="CD34" s="12"/>
      <c r="CE34" s="12"/>
      <c r="CF34" s="12"/>
      <c r="CG34" s="12"/>
      <c r="CH34" s="12"/>
      <c r="CI34" s="12"/>
      <c r="CJ34" s="12"/>
      <c r="CL34" s="12"/>
      <c r="CM34" s="12"/>
      <c r="CN34" s="12"/>
      <c r="CO34" s="12"/>
      <c r="CP34" s="12"/>
      <c r="CQ34" s="12"/>
      <c r="CR34" s="12"/>
      <c r="CT34" s="12"/>
      <c r="CU34" s="12"/>
      <c r="CV34" s="12"/>
      <c r="CW34" s="12"/>
      <c r="CX34" s="12"/>
      <c r="CY34" s="12"/>
      <c r="CZ34" s="12"/>
      <c r="DB34" s="12"/>
      <c r="DC34" s="12"/>
      <c r="DD34" s="12"/>
      <c r="DE34" s="12"/>
      <c r="DF34" s="12"/>
      <c r="DG34" s="12"/>
      <c r="DH34" s="12"/>
      <c r="DJ34" s="12"/>
      <c r="DK34" s="12"/>
      <c r="DL34" s="12"/>
      <c r="DM34" s="12"/>
      <c r="DN34" s="12"/>
      <c r="DO34" s="12"/>
      <c r="DP34" s="12"/>
      <c r="DR34" s="12"/>
      <c r="DS34" s="12"/>
      <c r="DT34" s="12"/>
    </row>
    <row r="35" spans="2:124" x14ac:dyDescent="0.25">
      <c r="B35" s="39" t="s">
        <v>351</v>
      </c>
      <c r="C35" s="40"/>
      <c r="D35" s="40"/>
      <c r="E35" s="15"/>
      <c r="F35" s="15"/>
      <c r="G35" s="15"/>
      <c r="H35" s="15">
        <v>78747.3</v>
      </c>
      <c r="I35" s="15"/>
      <c r="J35" s="15">
        <v>71641</v>
      </c>
      <c r="K35" s="15">
        <f t="shared" ref="K35:K37" si="87">H35+J35</f>
        <v>150388.29999999999</v>
      </c>
      <c r="L35" s="58">
        <f t="shared" ref="L35:L37" si="88">E35+F35+H35+J35</f>
        <v>150388.29999999999</v>
      </c>
      <c r="M35" s="15">
        <v>95146.7</v>
      </c>
      <c r="N35" s="15">
        <v>112069.3</v>
      </c>
      <c r="O35" s="15">
        <f>M35+N35</f>
        <v>207216</v>
      </c>
      <c r="P35" s="15">
        <v>130540.3</v>
      </c>
      <c r="Q35" s="15">
        <f t="shared" ref="Q35:Q37" si="89">M35+N35+P35</f>
        <v>337756.3</v>
      </c>
      <c r="R35" s="15">
        <v>115409</v>
      </c>
      <c r="S35" s="15">
        <f t="shared" ref="S35:S37" si="90">P35+R35</f>
        <v>245949.3</v>
      </c>
      <c r="T35" s="58">
        <f t="shared" ref="T35:T37" si="91">M35+N35+P35+R35</f>
        <v>453165.3</v>
      </c>
      <c r="U35" s="15">
        <v>113349.1</v>
      </c>
      <c r="V35" s="15">
        <v>102392.3</v>
      </c>
      <c r="W35" s="15">
        <f>U35+V35</f>
        <v>215741.40000000002</v>
      </c>
      <c r="X35" s="15">
        <v>103825.9</v>
      </c>
      <c r="Y35" s="15">
        <f t="shared" ref="Y35:Y37" si="92">U35+V35+X35</f>
        <v>319567.30000000005</v>
      </c>
      <c r="Z35" s="15">
        <v>113423.7</v>
      </c>
      <c r="AA35" s="15">
        <f t="shared" ref="AA35:AA37" si="93">X35+Z35</f>
        <v>217249.59999999998</v>
      </c>
      <c r="AB35" s="58">
        <f t="shared" ref="AB35:AB37" si="94">U35+V35+X35+Z35</f>
        <v>432991.00000000006</v>
      </c>
      <c r="AC35" s="15">
        <v>104747.9</v>
      </c>
      <c r="AD35" s="15">
        <v>99079.9</v>
      </c>
      <c r="AE35" s="15">
        <f>AC35+AD35</f>
        <v>203827.8</v>
      </c>
      <c r="AF35" s="15">
        <v>96326.44</v>
      </c>
      <c r="AG35" s="15">
        <f t="shared" ref="AG35:AG37" si="95">AC35+AD35+AF35</f>
        <v>300154.23999999999</v>
      </c>
      <c r="AH35" s="15">
        <v>91037.3</v>
      </c>
      <c r="AI35" s="15">
        <f t="shared" ref="AI35:AI37" si="96">AF35+AH35</f>
        <v>187363.74</v>
      </c>
      <c r="AJ35" s="58">
        <f t="shared" ref="AJ35:AJ37" si="97">AC35+AD35+AF35+AH35</f>
        <v>391191.54</v>
      </c>
      <c r="AK35" s="15">
        <v>102310.2</v>
      </c>
      <c r="AL35" s="15">
        <v>108111.4</v>
      </c>
      <c r="AM35" s="15">
        <f>AK35+AL35</f>
        <v>210421.59999999998</v>
      </c>
      <c r="AN35" s="15">
        <v>123508.1</v>
      </c>
      <c r="AO35" s="15">
        <f t="shared" ref="AO35:AO37" si="98">AK35+AL35+AN35</f>
        <v>333929.69999999995</v>
      </c>
      <c r="AP35" s="15">
        <v>102909.9</v>
      </c>
      <c r="AQ35" s="15">
        <f t="shared" ref="AQ35:AQ39" si="99">AN35+AP35</f>
        <v>226418</v>
      </c>
      <c r="AR35" s="58">
        <f t="shared" ref="AR35:AR39" si="100">AK35+AL35+AN35+AP35</f>
        <v>436839.6</v>
      </c>
      <c r="AS35" s="15">
        <v>111837.4</v>
      </c>
      <c r="AT35" s="15">
        <v>127234.2</v>
      </c>
      <c r="AU35" s="15">
        <f>AS35+AT35</f>
        <v>239071.59999999998</v>
      </c>
      <c r="AV35" s="15">
        <v>126103.3</v>
      </c>
      <c r="AW35" s="15">
        <f t="shared" ref="AW35:AW37" si="101">AS35+AT35+AV35</f>
        <v>365174.89999999997</v>
      </c>
      <c r="AX35" s="16"/>
      <c r="AY35" s="16"/>
      <c r="AZ35" s="62"/>
      <c r="BA35" s="16"/>
      <c r="BB35" s="16"/>
      <c r="BC35" s="16"/>
      <c r="BD35" s="16"/>
      <c r="BE35" s="16"/>
      <c r="BF35" s="16"/>
      <c r="BG35" s="16"/>
      <c r="BH35" s="62"/>
      <c r="BI35" s="16"/>
      <c r="BJ35" s="16"/>
      <c r="BK35" s="16"/>
      <c r="BL35" s="16"/>
      <c r="BM35" s="16"/>
      <c r="BN35" s="16"/>
      <c r="BO35" s="16"/>
      <c r="BP35" s="62"/>
      <c r="BQ35" s="16"/>
      <c r="BR35" s="16"/>
      <c r="BS35" s="16"/>
      <c r="BT35" s="16"/>
      <c r="BU35" s="16"/>
      <c r="BV35" s="16"/>
      <c r="BW35" s="16"/>
      <c r="BX35" s="62"/>
      <c r="BY35" s="16"/>
      <c r="BZ35" s="16"/>
      <c r="CA35" s="16"/>
      <c r="CB35" s="16"/>
      <c r="CC35" s="16"/>
      <c r="CD35" s="16"/>
      <c r="CE35" s="16"/>
      <c r="CF35" s="62"/>
      <c r="CG35" s="16"/>
      <c r="CH35" s="16"/>
      <c r="CI35" s="16"/>
      <c r="CJ35" s="16"/>
      <c r="CK35" s="16"/>
      <c r="CL35" s="16"/>
      <c r="CM35" s="16"/>
      <c r="CN35" s="62"/>
      <c r="CO35" s="16"/>
      <c r="CP35" s="16"/>
      <c r="CQ35" s="16"/>
      <c r="CR35" s="16"/>
      <c r="CS35" s="16"/>
      <c r="CT35" s="16"/>
      <c r="CU35" s="16"/>
      <c r="CV35" s="62"/>
      <c r="CW35" s="16"/>
      <c r="CX35" s="16"/>
      <c r="CY35" s="16"/>
      <c r="CZ35" s="16"/>
      <c r="DA35" s="16"/>
      <c r="DB35" s="16"/>
      <c r="DC35" s="16"/>
      <c r="DD35" s="62"/>
      <c r="DE35" s="16"/>
      <c r="DF35" s="16"/>
      <c r="DG35" s="16"/>
      <c r="DH35" s="16"/>
      <c r="DI35" s="16"/>
      <c r="DJ35" s="16"/>
      <c r="DK35" s="16"/>
      <c r="DL35" s="62"/>
      <c r="DM35" s="16"/>
      <c r="DN35" s="16"/>
      <c r="DO35" s="16"/>
      <c r="DP35" s="16"/>
      <c r="DQ35" s="16"/>
      <c r="DR35" s="16"/>
      <c r="DS35" s="16"/>
      <c r="DT35" s="62"/>
    </row>
    <row r="36" spans="2:124" s="18" customFormat="1" ht="14.4" x14ac:dyDescent="0.3">
      <c r="B36" s="131" t="s">
        <v>352</v>
      </c>
      <c r="C36" s="60"/>
      <c r="D36" s="60"/>
      <c r="E36" s="15"/>
      <c r="F36" s="15"/>
      <c r="G36" s="15"/>
      <c r="H36" s="15">
        <v>2031.5</v>
      </c>
      <c r="I36" s="15"/>
      <c r="J36" s="15">
        <v>2567.3000000000002</v>
      </c>
      <c r="K36" s="15">
        <f t="shared" si="87"/>
        <v>4598.8</v>
      </c>
      <c r="L36" s="58">
        <f t="shared" si="88"/>
        <v>4598.8</v>
      </c>
      <c r="M36" s="15">
        <v>2564.5</v>
      </c>
      <c r="N36" s="15">
        <v>2496.9</v>
      </c>
      <c r="O36" s="15">
        <f t="shared" ref="O36:O37" si="102">M36+N36</f>
        <v>5061.3999999999996</v>
      </c>
      <c r="P36" s="15">
        <v>2768.2</v>
      </c>
      <c r="Q36" s="15">
        <f t="shared" si="89"/>
        <v>7829.5999999999995</v>
      </c>
      <c r="R36" s="15">
        <v>2272.1999999999998</v>
      </c>
      <c r="S36" s="15">
        <f t="shared" si="90"/>
        <v>5040.3999999999996</v>
      </c>
      <c r="T36" s="58">
        <f t="shared" si="91"/>
        <v>10101.799999999999</v>
      </c>
      <c r="U36" s="15">
        <v>2182</v>
      </c>
      <c r="V36" s="15">
        <v>2169</v>
      </c>
      <c r="W36" s="15">
        <f t="shared" ref="W36:W37" si="103">U36+V36</f>
        <v>4351</v>
      </c>
      <c r="X36" s="15">
        <v>4896.1000000000004</v>
      </c>
      <c r="Y36" s="15">
        <f t="shared" si="92"/>
        <v>9247.1</v>
      </c>
      <c r="Z36" s="15">
        <v>2270.6</v>
      </c>
      <c r="AA36" s="15">
        <f t="shared" si="93"/>
        <v>7166.7000000000007</v>
      </c>
      <c r="AB36" s="58">
        <f t="shared" si="94"/>
        <v>11517.7</v>
      </c>
      <c r="AC36" s="15">
        <v>3921.8</v>
      </c>
      <c r="AD36" s="15">
        <v>4137.1000000000004</v>
      </c>
      <c r="AE36" s="15">
        <f t="shared" ref="AE36:AE37" si="104">AC36+AD36</f>
        <v>8058.9000000000005</v>
      </c>
      <c r="AF36" s="15">
        <v>6513</v>
      </c>
      <c r="AG36" s="15">
        <f t="shared" si="95"/>
        <v>14571.900000000001</v>
      </c>
      <c r="AH36" s="15">
        <v>4211.5</v>
      </c>
      <c r="AI36" s="15">
        <f t="shared" si="96"/>
        <v>10724.5</v>
      </c>
      <c r="AJ36" s="58">
        <f t="shared" si="97"/>
        <v>18783.400000000001</v>
      </c>
      <c r="AK36" s="15">
        <v>3798.3</v>
      </c>
      <c r="AL36" s="15">
        <v>4085.5</v>
      </c>
      <c r="AM36" s="15">
        <f t="shared" ref="AM36:AM37" si="105">AK36+AL36</f>
        <v>7883.8</v>
      </c>
      <c r="AN36" s="15">
        <v>5264.6</v>
      </c>
      <c r="AO36" s="15">
        <f t="shared" si="98"/>
        <v>13148.400000000001</v>
      </c>
      <c r="AP36" s="15">
        <v>5266.5</v>
      </c>
      <c r="AQ36" s="15">
        <f t="shared" si="99"/>
        <v>10531.1</v>
      </c>
      <c r="AR36" s="58">
        <f t="shared" si="100"/>
        <v>18414.900000000001</v>
      </c>
      <c r="AS36" s="15">
        <v>6793.5</v>
      </c>
      <c r="AT36" s="15">
        <v>8246</v>
      </c>
      <c r="AU36" s="15">
        <f t="shared" ref="AU36:AU37" si="106">AS36+AT36</f>
        <v>15039.5</v>
      </c>
      <c r="AV36" s="15">
        <v>9602.6</v>
      </c>
      <c r="AW36" s="15">
        <f t="shared" si="101"/>
        <v>24642.1</v>
      </c>
      <c r="AX36" s="12"/>
      <c r="AY36" s="12"/>
      <c r="AZ36" s="63"/>
      <c r="BA36" s="12"/>
      <c r="BB36" s="12"/>
      <c r="BC36" s="12"/>
      <c r="BD36" s="12"/>
      <c r="BE36" s="12"/>
      <c r="BF36" s="12"/>
      <c r="BG36" s="12"/>
      <c r="BH36" s="63"/>
      <c r="BI36" s="12"/>
      <c r="BJ36" s="12"/>
      <c r="BK36" s="12"/>
      <c r="BL36" s="12"/>
      <c r="BM36" s="12"/>
      <c r="BN36" s="12"/>
      <c r="BO36" s="12"/>
      <c r="BP36" s="63"/>
      <c r="BQ36" s="12"/>
      <c r="BR36" s="12"/>
      <c r="BS36" s="12"/>
      <c r="BT36" s="12"/>
      <c r="BU36" s="12"/>
      <c r="BV36" s="12"/>
      <c r="BW36" s="12"/>
      <c r="BX36" s="63"/>
      <c r="BY36" s="12"/>
      <c r="BZ36" s="12"/>
      <c r="CA36" s="12"/>
      <c r="CB36" s="12"/>
      <c r="CC36" s="12"/>
      <c r="CD36" s="12"/>
      <c r="CE36" s="12"/>
      <c r="CF36" s="63"/>
      <c r="CG36" s="12"/>
      <c r="CH36" s="12"/>
      <c r="CI36" s="12"/>
      <c r="CJ36" s="12"/>
      <c r="CK36" s="12"/>
      <c r="CL36" s="12"/>
      <c r="CM36" s="12"/>
      <c r="CN36" s="63"/>
      <c r="CO36" s="12"/>
      <c r="CP36" s="12"/>
      <c r="CQ36" s="12"/>
      <c r="CR36" s="12"/>
      <c r="CS36" s="12"/>
      <c r="CT36" s="12"/>
      <c r="CU36" s="12"/>
      <c r="CV36" s="63"/>
      <c r="CW36" s="12"/>
      <c r="CX36" s="12"/>
      <c r="CY36" s="12"/>
      <c r="CZ36" s="12"/>
      <c r="DA36" s="12"/>
      <c r="DB36" s="12"/>
      <c r="DC36" s="12"/>
      <c r="DD36" s="63"/>
      <c r="DE36" s="12"/>
      <c r="DF36" s="12"/>
      <c r="DG36" s="12"/>
      <c r="DH36" s="12"/>
      <c r="DI36" s="12"/>
      <c r="DJ36" s="12"/>
      <c r="DK36" s="12"/>
      <c r="DL36" s="63"/>
      <c r="DM36" s="12"/>
      <c r="DN36" s="12"/>
      <c r="DO36" s="12"/>
      <c r="DP36" s="12"/>
      <c r="DQ36" s="12"/>
      <c r="DR36" s="12"/>
      <c r="DS36" s="12"/>
      <c r="DT36" s="63"/>
    </row>
    <row r="37" spans="2:124" s="15" customFormat="1" ht="14.4" x14ac:dyDescent="0.3">
      <c r="B37" s="32" t="s">
        <v>365</v>
      </c>
      <c r="H37" s="15">
        <v>2798.4</v>
      </c>
      <c r="J37" s="15">
        <v>3689</v>
      </c>
      <c r="K37" s="15">
        <f t="shared" si="87"/>
        <v>6487.4</v>
      </c>
      <c r="L37" s="58">
        <f t="shared" si="88"/>
        <v>6487.4</v>
      </c>
      <c r="M37" s="15">
        <v>3963.5</v>
      </c>
      <c r="N37" s="15">
        <v>4830.3</v>
      </c>
      <c r="O37" s="15">
        <f t="shared" si="102"/>
        <v>8793.7999999999993</v>
      </c>
      <c r="P37" s="15">
        <v>7022.2</v>
      </c>
      <c r="Q37" s="15">
        <f t="shared" si="89"/>
        <v>15816</v>
      </c>
      <c r="R37" s="15">
        <v>9078.2999999999993</v>
      </c>
      <c r="S37" s="15">
        <f t="shared" si="90"/>
        <v>16100.5</v>
      </c>
      <c r="T37" s="58">
        <f t="shared" si="91"/>
        <v>24894.3</v>
      </c>
      <c r="U37" s="15">
        <v>12289.7</v>
      </c>
      <c r="V37" s="15">
        <v>5795.5</v>
      </c>
      <c r="W37" s="15">
        <f t="shared" si="103"/>
        <v>18085.2</v>
      </c>
      <c r="X37" s="15">
        <v>5575</v>
      </c>
      <c r="Y37" s="15">
        <f t="shared" si="92"/>
        <v>23660.2</v>
      </c>
      <c r="Z37" s="15">
        <v>2975.7</v>
      </c>
      <c r="AA37" s="15">
        <f t="shared" si="93"/>
        <v>8550.7000000000007</v>
      </c>
      <c r="AB37" s="58">
        <f t="shared" si="94"/>
        <v>26635.9</v>
      </c>
      <c r="AC37" s="15">
        <v>6711.6</v>
      </c>
      <c r="AD37" s="15">
        <v>10350.299999999999</v>
      </c>
      <c r="AE37" s="15">
        <f t="shared" si="104"/>
        <v>17061.900000000001</v>
      </c>
      <c r="AF37" s="15">
        <v>7822.5</v>
      </c>
      <c r="AG37" s="15">
        <f t="shared" si="95"/>
        <v>24884.400000000001</v>
      </c>
      <c r="AH37" s="15">
        <v>6820.8</v>
      </c>
      <c r="AI37" s="15">
        <f t="shared" si="96"/>
        <v>14643.3</v>
      </c>
      <c r="AJ37" s="58">
        <f t="shared" si="97"/>
        <v>31705.200000000001</v>
      </c>
      <c r="AK37" s="15">
        <v>5674.6</v>
      </c>
      <c r="AL37" s="15">
        <v>7604.6</v>
      </c>
      <c r="AM37" s="15">
        <f t="shared" si="105"/>
        <v>13279.2</v>
      </c>
      <c r="AN37" s="15">
        <v>6864.3</v>
      </c>
      <c r="AO37" s="15">
        <f t="shared" si="98"/>
        <v>20143.5</v>
      </c>
      <c r="AP37" s="15">
        <v>10826</v>
      </c>
      <c r="AQ37" s="15">
        <f t="shared" si="99"/>
        <v>17690.3</v>
      </c>
      <c r="AR37" s="58">
        <f t="shared" si="100"/>
        <v>30969.5</v>
      </c>
      <c r="AS37" s="15">
        <v>9967</v>
      </c>
      <c r="AT37" s="15">
        <v>7688.5</v>
      </c>
      <c r="AU37" s="15">
        <f t="shared" si="106"/>
        <v>17655.5</v>
      </c>
      <c r="AV37" s="15">
        <v>12543.7</v>
      </c>
      <c r="AW37" s="15">
        <f t="shared" si="101"/>
        <v>30199.200000000001</v>
      </c>
      <c r="AX37" s="18"/>
      <c r="AY37" s="16"/>
      <c r="AZ37" s="58"/>
      <c r="BA37" s="18"/>
      <c r="BB37" s="18"/>
      <c r="BD37" s="18"/>
      <c r="BF37" s="18"/>
      <c r="BG37" s="16"/>
      <c r="BH37" s="58"/>
      <c r="BI37" s="18"/>
      <c r="BJ37" s="18"/>
      <c r="BL37" s="18"/>
      <c r="BN37" s="18"/>
      <c r="BO37" s="16"/>
      <c r="BP37" s="58"/>
      <c r="BQ37" s="18"/>
      <c r="BR37" s="18"/>
      <c r="BT37" s="18"/>
      <c r="BV37" s="18"/>
      <c r="BW37" s="16"/>
      <c r="BX37" s="58"/>
      <c r="BY37" s="18"/>
      <c r="BZ37" s="18"/>
      <c r="CB37" s="18"/>
      <c r="CD37" s="18"/>
      <c r="CE37" s="16"/>
      <c r="CF37" s="58"/>
      <c r="CG37" s="18"/>
      <c r="CH37" s="18"/>
      <c r="CJ37" s="18"/>
      <c r="CL37" s="18"/>
      <c r="CM37" s="16"/>
      <c r="CN37" s="58"/>
      <c r="CO37" s="18"/>
      <c r="CP37" s="18"/>
      <c r="CR37" s="18"/>
      <c r="CT37" s="18"/>
      <c r="CU37" s="16"/>
      <c r="CV37" s="58"/>
      <c r="CW37" s="18"/>
      <c r="CX37" s="18"/>
      <c r="CZ37" s="18"/>
      <c r="DB37" s="18"/>
      <c r="DC37" s="16"/>
      <c r="DD37" s="58"/>
      <c r="DE37" s="18"/>
      <c r="DF37" s="18"/>
      <c r="DH37" s="18"/>
      <c r="DJ37" s="18"/>
      <c r="DK37" s="16"/>
      <c r="DL37" s="58"/>
      <c r="DM37" s="18"/>
      <c r="DN37" s="18"/>
      <c r="DP37" s="18"/>
      <c r="DR37" s="18"/>
      <c r="DS37" s="16"/>
      <c r="DT37" s="58"/>
    </row>
    <row r="38" spans="2:124" s="134" customFormat="1" ht="14.4" x14ac:dyDescent="0.3">
      <c r="B38" s="136" t="s">
        <v>355</v>
      </c>
      <c r="C38" s="145"/>
      <c r="D38" s="145"/>
      <c r="E38" s="16"/>
      <c r="F38" s="16"/>
      <c r="G38" s="16"/>
      <c r="H38" s="16">
        <f>H35+H36+H37</f>
        <v>83577.2</v>
      </c>
      <c r="I38" s="16"/>
      <c r="J38" s="16">
        <f t="shared" ref="J38:AW38" si="107">J35+J36+J37</f>
        <v>77897.3</v>
      </c>
      <c r="K38" s="16">
        <f t="shared" si="107"/>
        <v>161474.49999999997</v>
      </c>
      <c r="L38" s="16">
        <f t="shared" si="107"/>
        <v>161474.49999999997</v>
      </c>
      <c r="M38" s="16">
        <f t="shared" si="107"/>
        <v>101674.7</v>
      </c>
      <c r="N38" s="16">
        <f t="shared" si="107"/>
        <v>119396.5</v>
      </c>
      <c r="O38" s="16">
        <f t="shared" si="107"/>
        <v>221071.19999999998</v>
      </c>
      <c r="P38" s="16">
        <f t="shared" si="107"/>
        <v>140330.70000000001</v>
      </c>
      <c r="Q38" s="16">
        <f t="shared" si="107"/>
        <v>361401.89999999997</v>
      </c>
      <c r="R38" s="16">
        <f t="shared" si="107"/>
        <v>126759.5</v>
      </c>
      <c r="S38" s="16">
        <f t="shared" si="107"/>
        <v>267090.19999999995</v>
      </c>
      <c r="T38" s="16">
        <f t="shared" si="107"/>
        <v>488161.39999999997</v>
      </c>
      <c r="U38" s="16">
        <f t="shared" si="107"/>
        <v>127820.8</v>
      </c>
      <c r="V38" s="16">
        <f t="shared" si="107"/>
        <v>110356.8</v>
      </c>
      <c r="W38" s="16">
        <f t="shared" si="107"/>
        <v>238177.60000000003</v>
      </c>
      <c r="X38" s="16">
        <f t="shared" si="107"/>
        <v>114297</v>
      </c>
      <c r="Y38" s="16">
        <f t="shared" si="107"/>
        <v>352474.60000000003</v>
      </c>
      <c r="Z38" s="16">
        <f t="shared" si="107"/>
        <v>118670</v>
      </c>
      <c r="AA38" s="16">
        <f t="shared" si="107"/>
        <v>232967</v>
      </c>
      <c r="AB38" s="16">
        <f t="shared" si="107"/>
        <v>471144.60000000009</v>
      </c>
      <c r="AC38" s="16">
        <f t="shared" si="107"/>
        <v>115381.3</v>
      </c>
      <c r="AD38" s="16">
        <f t="shared" si="107"/>
        <v>113567.3</v>
      </c>
      <c r="AE38" s="16">
        <f t="shared" si="107"/>
        <v>228948.59999999998</v>
      </c>
      <c r="AF38" s="16">
        <f t="shared" si="107"/>
        <v>110661.94</v>
      </c>
      <c r="AG38" s="16">
        <f t="shared" si="107"/>
        <v>339610.54000000004</v>
      </c>
      <c r="AH38" s="16">
        <f t="shared" si="107"/>
        <v>102069.6</v>
      </c>
      <c r="AI38" s="16">
        <f t="shared" si="107"/>
        <v>212731.53999999998</v>
      </c>
      <c r="AJ38" s="16">
        <f t="shared" si="107"/>
        <v>441680.14</v>
      </c>
      <c r="AK38" s="16">
        <f t="shared" si="107"/>
        <v>111783.1</v>
      </c>
      <c r="AL38" s="16">
        <f t="shared" si="107"/>
        <v>119801.5</v>
      </c>
      <c r="AM38" s="16">
        <f t="shared" si="107"/>
        <v>231584.59999999998</v>
      </c>
      <c r="AN38" s="16">
        <f t="shared" si="107"/>
        <v>135637</v>
      </c>
      <c r="AO38" s="16">
        <f t="shared" si="107"/>
        <v>367221.6</v>
      </c>
      <c r="AP38" s="16">
        <f t="shared" si="107"/>
        <v>119002.4</v>
      </c>
      <c r="AQ38" s="16">
        <f t="shared" si="107"/>
        <v>254639.4</v>
      </c>
      <c r="AR38" s="16">
        <f t="shared" si="107"/>
        <v>486224</v>
      </c>
      <c r="AS38" s="16">
        <f t="shared" si="107"/>
        <v>128597.9</v>
      </c>
      <c r="AT38" s="16">
        <f t="shared" si="107"/>
        <v>143168.70000000001</v>
      </c>
      <c r="AU38" s="16">
        <f t="shared" si="107"/>
        <v>271766.59999999998</v>
      </c>
      <c r="AV38" s="16">
        <f t="shared" si="107"/>
        <v>148249.60000000001</v>
      </c>
      <c r="AW38" s="16">
        <f t="shared" si="107"/>
        <v>420016.19999999995</v>
      </c>
      <c r="AX38" s="16"/>
      <c r="AY38" s="60"/>
      <c r="AZ38" s="143"/>
      <c r="BA38" s="16"/>
      <c r="BB38" s="16"/>
      <c r="BD38" s="16"/>
      <c r="BF38" s="16"/>
      <c r="BG38" s="60"/>
      <c r="BH38" s="143"/>
      <c r="BI38" s="16"/>
      <c r="BJ38" s="16"/>
      <c r="BL38" s="16"/>
      <c r="BN38" s="16"/>
      <c r="BO38" s="60"/>
      <c r="BP38" s="143"/>
      <c r="BQ38" s="16"/>
      <c r="BR38" s="16"/>
      <c r="BT38" s="16"/>
      <c r="BV38" s="16"/>
      <c r="BW38" s="60"/>
      <c r="BX38" s="143"/>
      <c r="BY38" s="16"/>
      <c r="BZ38" s="16"/>
      <c r="CB38" s="16"/>
      <c r="CD38" s="16"/>
      <c r="CE38" s="60"/>
      <c r="CF38" s="143"/>
      <c r="CG38" s="16"/>
      <c r="CH38" s="16"/>
      <c r="CJ38" s="16"/>
      <c r="CL38" s="16"/>
      <c r="CM38" s="60"/>
      <c r="CN38" s="143"/>
      <c r="CO38" s="16"/>
      <c r="CP38" s="16"/>
      <c r="CR38" s="16"/>
      <c r="CT38" s="16"/>
      <c r="CU38" s="60"/>
      <c r="CV38" s="143"/>
      <c r="CW38" s="16"/>
      <c r="CX38" s="16"/>
      <c r="CZ38" s="16"/>
      <c r="DB38" s="16"/>
      <c r="DC38" s="60"/>
      <c r="DD38" s="143"/>
      <c r="DE38" s="16"/>
      <c r="DF38" s="16"/>
      <c r="DH38" s="16"/>
      <c r="DJ38" s="16"/>
      <c r="DK38" s="60"/>
      <c r="DL38" s="143"/>
      <c r="DM38" s="16"/>
      <c r="DN38" s="16"/>
      <c r="DP38" s="16"/>
      <c r="DR38" s="16"/>
      <c r="DS38" s="60"/>
      <c r="DT38" s="143"/>
    </row>
    <row r="39" spans="2:124" x14ac:dyDescent="0.25">
      <c r="B39" s="39" t="s">
        <v>361</v>
      </c>
      <c r="C39" s="40"/>
      <c r="D39" s="40"/>
      <c r="E39" s="15"/>
      <c r="F39" s="15"/>
      <c r="G39" s="16"/>
      <c r="H39" s="15">
        <v>24546.9</v>
      </c>
      <c r="I39" s="15"/>
      <c r="J39" s="15">
        <v>22390.9</v>
      </c>
      <c r="K39" s="15">
        <f t="shared" ref="K39" si="108">H39+J39</f>
        <v>46937.8</v>
      </c>
      <c r="L39" s="58">
        <f t="shared" ref="L39" si="109">E39+F39+H39+J39</f>
        <v>46937.8</v>
      </c>
      <c r="M39" s="15">
        <v>31400.6</v>
      </c>
      <c r="N39" s="15">
        <v>23328.5</v>
      </c>
      <c r="O39" s="16">
        <f>M39+N39</f>
        <v>54729.1</v>
      </c>
      <c r="P39" s="15">
        <v>19644.599999999999</v>
      </c>
      <c r="Q39" s="15">
        <f t="shared" ref="Q39" si="110">M39+N39+P39</f>
        <v>74373.7</v>
      </c>
      <c r="R39" s="15">
        <v>10349.5</v>
      </c>
      <c r="S39" s="15">
        <f t="shared" ref="S39" si="111">P39+R39</f>
        <v>29994.1</v>
      </c>
      <c r="T39" s="58">
        <f t="shared" ref="T39" si="112">M39+N39+P39+R39</f>
        <v>84723.199999999997</v>
      </c>
      <c r="U39" s="15">
        <v>24032.9</v>
      </c>
      <c r="V39" s="15">
        <v>21504.9</v>
      </c>
      <c r="W39" s="16">
        <f>U39+V39</f>
        <v>45537.8</v>
      </c>
      <c r="X39" s="15">
        <v>11958.3</v>
      </c>
      <c r="Y39" s="15">
        <f t="shared" ref="Y39" si="113">U39+V39+X39</f>
        <v>57496.100000000006</v>
      </c>
      <c r="Z39" s="15">
        <v>9470.2999999999993</v>
      </c>
      <c r="AA39" s="15">
        <f t="shared" ref="AA39" si="114">X39+Z39</f>
        <v>21428.6</v>
      </c>
      <c r="AB39" s="58">
        <f t="shared" ref="AB39" si="115">U39+V39+X39+Z39</f>
        <v>66966.400000000009</v>
      </c>
      <c r="AC39" s="15">
        <v>9469.7000000000007</v>
      </c>
      <c r="AD39" s="15">
        <v>12125.9</v>
      </c>
      <c r="AE39" s="16">
        <f>AC39+AD39</f>
        <v>21595.599999999999</v>
      </c>
      <c r="AF39" s="15">
        <v>13942.2</v>
      </c>
      <c r="AG39" s="15">
        <f t="shared" ref="AG39" si="116">AC39+AD39+AF39</f>
        <v>35537.800000000003</v>
      </c>
      <c r="AH39" s="15">
        <v>12835.8</v>
      </c>
      <c r="AI39" s="15">
        <f t="shared" ref="AI39" si="117">AF39+AH39</f>
        <v>26778</v>
      </c>
      <c r="AJ39" s="58">
        <f t="shared" ref="AJ39" si="118">AC39+AD39+AF39+AH39</f>
        <v>48373.600000000006</v>
      </c>
      <c r="AK39" s="15">
        <v>9383.7999999999993</v>
      </c>
      <c r="AL39" s="15">
        <v>9493.7999999999993</v>
      </c>
      <c r="AM39" s="16">
        <f>AK39+AL39</f>
        <v>18877.599999999999</v>
      </c>
      <c r="AN39" s="15">
        <v>15877</v>
      </c>
      <c r="AO39" s="15">
        <f t="shared" ref="AO39" si="119">AK39+AL39+AN39</f>
        <v>34754.6</v>
      </c>
      <c r="AP39" s="15">
        <v>11133.5</v>
      </c>
      <c r="AQ39" s="15">
        <f t="shared" si="99"/>
        <v>27010.5</v>
      </c>
      <c r="AR39" s="58">
        <f t="shared" si="100"/>
        <v>45888.1</v>
      </c>
      <c r="AS39" s="15">
        <v>12551.4</v>
      </c>
      <c r="AT39" s="15">
        <v>8061</v>
      </c>
      <c r="AU39" s="16">
        <f>AS39+AT39</f>
        <v>20612.400000000001</v>
      </c>
      <c r="AV39" s="15">
        <v>12348.6</v>
      </c>
      <c r="AW39" s="15">
        <f t="shared" ref="AW39" si="120">AS39+AT39+AV39</f>
        <v>32961</v>
      </c>
      <c r="AX39" s="16"/>
      <c r="AY39" s="16"/>
      <c r="AZ39" s="62"/>
      <c r="BA39" s="16"/>
      <c r="BB39" s="16"/>
      <c r="BC39" s="16"/>
      <c r="BD39" s="16"/>
      <c r="BE39" s="16"/>
      <c r="BF39" s="16"/>
      <c r="BG39" s="16"/>
      <c r="BH39" s="62"/>
      <c r="BI39" s="16"/>
      <c r="BJ39" s="16"/>
      <c r="BK39" s="16"/>
      <c r="BL39" s="16"/>
      <c r="BM39" s="16"/>
      <c r="BN39" s="16"/>
      <c r="BO39" s="16"/>
      <c r="BP39" s="62"/>
      <c r="BQ39" s="16"/>
      <c r="BR39" s="16"/>
      <c r="BS39" s="16"/>
      <c r="BT39" s="16"/>
      <c r="BU39" s="16"/>
      <c r="BV39" s="16"/>
      <c r="BW39" s="16"/>
      <c r="BX39" s="62"/>
      <c r="BY39" s="16"/>
      <c r="BZ39" s="16"/>
      <c r="CA39" s="16"/>
      <c r="CB39" s="16"/>
      <c r="CC39" s="16"/>
      <c r="CD39" s="16"/>
      <c r="CE39" s="16"/>
      <c r="CF39" s="62"/>
      <c r="CG39" s="16"/>
      <c r="CH39" s="16"/>
      <c r="CI39" s="16"/>
      <c r="CJ39" s="16"/>
      <c r="CK39" s="16"/>
      <c r="CL39" s="16"/>
      <c r="CM39" s="16"/>
      <c r="CN39" s="62"/>
      <c r="CO39" s="16"/>
      <c r="CP39" s="16"/>
      <c r="CQ39" s="16"/>
      <c r="CR39" s="16"/>
      <c r="CS39" s="16"/>
      <c r="CT39" s="16"/>
      <c r="CU39" s="16"/>
      <c r="CV39" s="62"/>
      <c r="CW39" s="16"/>
      <c r="CX39" s="16"/>
      <c r="CY39" s="16"/>
      <c r="CZ39" s="16"/>
      <c r="DA39" s="16"/>
      <c r="DB39" s="16"/>
      <c r="DC39" s="16"/>
      <c r="DD39" s="62"/>
      <c r="DE39" s="16"/>
      <c r="DF39" s="16"/>
      <c r="DG39" s="16"/>
      <c r="DH39" s="16"/>
      <c r="DI39" s="16"/>
      <c r="DJ39" s="16"/>
      <c r="DK39" s="16"/>
      <c r="DL39" s="62"/>
      <c r="DM39" s="16"/>
      <c r="DN39" s="16"/>
      <c r="DO39" s="16"/>
      <c r="DP39" s="16"/>
      <c r="DQ39" s="16"/>
      <c r="DR39" s="16"/>
      <c r="DS39" s="16"/>
      <c r="DT39" s="62"/>
    </row>
    <row r="40" spans="2:124" s="40" customFormat="1" x14ac:dyDescent="0.25">
      <c r="B40" s="133" t="s">
        <v>364</v>
      </c>
      <c r="C40" s="42"/>
      <c r="D40" s="42"/>
      <c r="E40" s="16"/>
      <c r="F40" s="16"/>
      <c r="G40" s="16"/>
      <c r="H40" s="16">
        <f>H38+H39</f>
        <v>108124.1</v>
      </c>
      <c r="I40" s="16"/>
      <c r="J40" s="16">
        <f t="shared" ref="J40:AW40" si="121">J38+J39</f>
        <v>100288.20000000001</v>
      </c>
      <c r="K40" s="16">
        <f t="shared" si="121"/>
        <v>208412.3</v>
      </c>
      <c r="L40" s="16">
        <f t="shared" si="121"/>
        <v>208412.3</v>
      </c>
      <c r="M40" s="16">
        <f t="shared" si="121"/>
        <v>133075.29999999999</v>
      </c>
      <c r="N40" s="16">
        <f t="shared" si="121"/>
        <v>142725</v>
      </c>
      <c r="O40" s="16">
        <f t="shared" si="121"/>
        <v>275800.3</v>
      </c>
      <c r="P40" s="16">
        <f t="shared" si="121"/>
        <v>159975.30000000002</v>
      </c>
      <c r="Q40" s="16">
        <f t="shared" si="121"/>
        <v>435775.6</v>
      </c>
      <c r="R40" s="16">
        <f t="shared" si="121"/>
        <v>137109</v>
      </c>
      <c r="S40" s="16">
        <f t="shared" si="121"/>
        <v>297084.29999999993</v>
      </c>
      <c r="T40" s="16">
        <f t="shared" si="121"/>
        <v>572884.6</v>
      </c>
      <c r="U40" s="16">
        <f t="shared" si="121"/>
        <v>151853.70000000001</v>
      </c>
      <c r="V40" s="16">
        <f t="shared" si="121"/>
        <v>131861.70000000001</v>
      </c>
      <c r="W40" s="16">
        <f t="shared" si="121"/>
        <v>283715.40000000002</v>
      </c>
      <c r="X40" s="16">
        <f t="shared" si="121"/>
        <v>126255.3</v>
      </c>
      <c r="Y40" s="16">
        <f t="shared" si="121"/>
        <v>409970.70000000007</v>
      </c>
      <c r="Z40" s="16">
        <f t="shared" si="121"/>
        <v>128140.3</v>
      </c>
      <c r="AA40" s="16">
        <f t="shared" si="121"/>
        <v>254395.6</v>
      </c>
      <c r="AB40" s="16">
        <f t="shared" si="121"/>
        <v>538111.00000000012</v>
      </c>
      <c r="AC40" s="16">
        <f t="shared" si="121"/>
        <v>124851</v>
      </c>
      <c r="AD40" s="16">
        <f t="shared" si="121"/>
        <v>125693.2</v>
      </c>
      <c r="AE40" s="16">
        <f t="shared" si="121"/>
        <v>250544.19999999998</v>
      </c>
      <c r="AF40" s="16">
        <f t="shared" si="121"/>
        <v>124604.14</v>
      </c>
      <c r="AG40" s="16">
        <f t="shared" si="121"/>
        <v>375148.34</v>
      </c>
      <c r="AH40" s="16">
        <f t="shared" si="121"/>
        <v>114905.40000000001</v>
      </c>
      <c r="AI40" s="16">
        <f t="shared" si="121"/>
        <v>239509.53999999998</v>
      </c>
      <c r="AJ40" s="16">
        <f t="shared" si="121"/>
        <v>490053.74</v>
      </c>
      <c r="AK40" s="16">
        <f t="shared" si="121"/>
        <v>121166.90000000001</v>
      </c>
      <c r="AL40" s="16">
        <f t="shared" si="121"/>
        <v>129295.3</v>
      </c>
      <c r="AM40" s="16">
        <f t="shared" si="121"/>
        <v>250462.19999999998</v>
      </c>
      <c r="AN40" s="16">
        <f t="shared" si="121"/>
        <v>151514</v>
      </c>
      <c r="AO40" s="16">
        <f t="shared" si="121"/>
        <v>401976.19999999995</v>
      </c>
      <c r="AP40" s="16">
        <f t="shared" si="121"/>
        <v>130135.9</v>
      </c>
      <c r="AQ40" s="16">
        <f t="shared" si="121"/>
        <v>281649.90000000002</v>
      </c>
      <c r="AR40" s="16">
        <f t="shared" si="121"/>
        <v>532112.1</v>
      </c>
      <c r="AS40" s="16">
        <f t="shared" si="121"/>
        <v>141149.29999999999</v>
      </c>
      <c r="AT40" s="16">
        <f t="shared" si="121"/>
        <v>151229.70000000001</v>
      </c>
      <c r="AU40" s="16">
        <f t="shared" si="121"/>
        <v>292379</v>
      </c>
      <c r="AV40" s="16">
        <f t="shared" si="121"/>
        <v>160598.20000000001</v>
      </c>
      <c r="AW40" s="16">
        <f t="shared" si="121"/>
        <v>452977.19999999995</v>
      </c>
      <c r="AX40" s="60"/>
      <c r="AY40" s="60"/>
      <c r="AZ40" s="142"/>
      <c r="BA40" s="60"/>
      <c r="BB40" s="60"/>
      <c r="BC40" s="60"/>
      <c r="BD40" s="60"/>
      <c r="BE40" s="60"/>
      <c r="BF40" s="60"/>
      <c r="BG40" s="60"/>
      <c r="BH40" s="142"/>
      <c r="BI40" s="60"/>
      <c r="BJ40" s="60"/>
      <c r="BK40" s="60"/>
      <c r="BL40" s="60"/>
      <c r="BM40" s="60"/>
      <c r="BN40" s="60"/>
      <c r="BO40" s="60"/>
      <c r="BP40" s="142"/>
      <c r="BQ40" s="60"/>
      <c r="BR40" s="60"/>
      <c r="BS40" s="60"/>
      <c r="BT40" s="60"/>
      <c r="BU40" s="60"/>
      <c r="BV40" s="60"/>
      <c r="BW40" s="60"/>
      <c r="BX40" s="142"/>
      <c r="BY40" s="60"/>
      <c r="BZ40" s="60"/>
      <c r="CA40" s="60"/>
      <c r="CB40" s="60"/>
      <c r="CC40" s="60"/>
      <c r="CD40" s="60"/>
      <c r="CE40" s="60"/>
      <c r="CF40" s="142"/>
      <c r="CG40" s="60"/>
      <c r="CH40" s="60"/>
      <c r="CI40" s="60"/>
      <c r="CJ40" s="60"/>
      <c r="CK40" s="60"/>
      <c r="CL40" s="60"/>
      <c r="CM40" s="60"/>
      <c r="CN40" s="142"/>
      <c r="CO40" s="60"/>
      <c r="CP40" s="60"/>
      <c r="CQ40" s="60"/>
      <c r="CR40" s="60"/>
      <c r="CS40" s="60"/>
      <c r="CT40" s="60"/>
      <c r="CU40" s="60"/>
      <c r="CV40" s="142"/>
      <c r="CW40" s="60"/>
      <c r="CX40" s="60"/>
      <c r="CY40" s="60"/>
      <c r="CZ40" s="60"/>
      <c r="DA40" s="60"/>
      <c r="DB40" s="60"/>
      <c r="DC40" s="60"/>
      <c r="DD40" s="142"/>
      <c r="DE40" s="60"/>
      <c r="DF40" s="60"/>
      <c r="DG40" s="60"/>
      <c r="DH40" s="60"/>
      <c r="DI40" s="60"/>
      <c r="DJ40" s="60"/>
      <c r="DK40" s="60"/>
      <c r="DL40" s="142"/>
      <c r="DM40" s="60"/>
      <c r="DN40" s="60"/>
      <c r="DO40" s="60"/>
      <c r="DP40" s="60"/>
      <c r="DQ40" s="60"/>
      <c r="DR40" s="60"/>
      <c r="DS40" s="60"/>
      <c r="DT40" s="142"/>
    </row>
    <row r="41" spans="2:124" s="15" customFormat="1" x14ac:dyDescent="0.25">
      <c r="B41" s="22"/>
      <c r="E41" s="66"/>
      <c r="L41" s="58"/>
      <c r="M41" s="66"/>
      <c r="T41" s="58"/>
      <c r="U41" s="66"/>
      <c r="AB41" s="58"/>
      <c r="AC41" s="66"/>
      <c r="AJ41" s="58"/>
      <c r="AK41" s="66"/>
      <c r="AR41" s="58"/>
      <c r="AS41" s="66"/>
      <c r="AX41" s="10"/>
      <c r="AZ41" s="58"/>
      <c r="BA41" s="10"/>
      <c r="BB41" s="10"/>
      <c r="BD41" s="10"/>
      <c r="BF41" s="10"/>
      <c r="BH41" s="58"/>
      <c r="BI41" s="10"/>
      <c r="BJ41" s="10"/>
      <c r="BL41" s="10"/>
      <c r="BN41" s="10"/>
      <c r="BP41" s="58"/>
      <c r="BQ41" s="10"/>
      <c r="BR41" s="10"/>
      <c r="BT41" s="10"/>
      <c r="BV41" s="10"/>
      <c r="BX41" s="58"/>
      <c r="BY41" s="10"/>
      <c r="BZ41" s="10"/>
      <c r="CB41" s="10"/>
      <c r="CD41" s="10"/>
      <c r="CF41" s="58"/>
      <c r="CG41" s="10"/>
      <c r="CH41" s="10"/>
      <c r="CJ41" s="10"/>
      <c r="CL41" s="10"/>
      <c r="CN41" s="58"/>
      <c r="CO41" s="10"/>
      <c r="CP41" s="10"/>
      <c r="CR41" s="10"/>
      <c r="CT41" s="10"/>
      <c r="CV41" s="58"/>
      <c r="CW41" s="10"/>
      <c r="CX41" s="10"/>
      <c r="CZ41" s="10"/>
      <c r="DB41" s="10"/>
      <c r="DD41" s="58"/>
      <c r="DE41" s="10"/>
      <c r="DF41" s="10"/>
      <c r="DH41" s="10"/>
      <c r="DJ41" s="10"/>
      <c r="DL41" s="58"/>
      <c r="DM41" s="10"/>
      <c r="DN41" s="10"/>
      <c r="DP41" s="10"/>
      <c r="DR41" s="10"/>
      <c r="DT41" s="58"/>
    </row>
    <row r="42" spans="2:124" ht="14.4" x14ac:dyDescent="0.25">
      <c r="B42" s="6"/>
      <c r="E42" s="49"/>
      <c r="L42" s="50"/>
      <c r="M42" s="49"/>
      <c r="T42" s="50"/>
      <c r="U42" s="49"/>
      <c r="AB42" s="50"/>
      <c r="AC42" s="49"/>
      <c r="AJ42" s="50"/>
      <c r="AK42" s="49"/>
      <c r="AR42" s="50"/>
      <c r="AS42" s="49"/>
      <c r="AX42" s="15"/>
      <c r="AZ42" s="50"/>
      <c r="BA42" s="15"/>
      <c r="BB42" s="15"/>
      <c r="BD42" s="15"/>
      <c r="BF42" s="15"/>
      <c r="BH42" s="50"/>
      <c r="BI42" s="15"/>
      <c r="BJ42" s="15"/>
      <c r="BL42" s="15"/>
      <c r="BN42" s="15"/>
      <c r="BP42" s="50"/>
      <c r="BQ42" s="15"/>
      <c r="BR42" s="15"/>
      <c r="BT42" s="15"/>
      <c r="BV42" s="15"/>
      <c r="BX42" s="50"/>
      <c r="BY42" s="15"/>
      <c r="BZ42" s="15"/>
      <c r="CB42" s="15"/>
      <c r="CD42" s="15"/>
      <c r="CF42" s="50"/>
      <c r="CG42" s="15"/>
      <c r="CH42" s="15"/>
      <c r="CJ42" s="15"/>
      <c r="CL42" s="15"/>
      <c r="CN42" s="50"/>
      <c r="CO42" s="15"/>
      <c r="CP42" s="15"/>
      <c r="CR42" s="15"/>
      <c r="CT42" s="15"/>
      <c r="CV42" s="50"/>
      <c r="CW42" s="15"/>
      <c r="CX42" s="15"/>
      <c r="CZ42" s="15"/>
      <c r="DB42" s="15"/>
      <c r="DD42" s="50"/>
      <c r="DE42" s="15"/>
      <c r="DF42" s="15"/>
      <c r="DH42" s="15"/>
      <c r="DJ42" s="15"/>
      <c r="DL42" s="50"/>
      <c r="DM42" s="15"/>
      <c r="DN42" s="15"/>
      <c r="DP42" s="15"/>
      <c r="DR42" s="15"/>
      <c r="DT42" s="50"/>
    </row>
    <row r="43" spans="2:124" s="15" customFormat="1" x14ac:dyDescent="0.25">
      <c r="B43" s="22"/>
      <c r="E43" s="66"/>
      <c r="L43" s="58"/>
      <c r="M43" s="66"/>
      <c r="T43" s="58"/>
      <c r="U43" s="66"/>
      <c r="AB43" s="58"/>
      <c r="AC43" s="66"/>
      <c r="AJ43" s="58"/>
      <c r="AK43" s="66"/>
      <c r="AR43" s="58"/>
      <c r="AS43" s="66"/>
      <c r="AX43" s="10"/>
      <c r="AY43" s="10"/>
      <c r="AZ43" s="58"/>
      <c r="BA43" s="10"/>
      <c r="BB43" s="10"/>
      <c r="BD43" s="10"/>
      <c r="BF43" s="10"/>
      <c r="BG43" s="10"/>
      <c r="BH43" s="58"/>
      <c r="BI43" s="10"/>
      <c r="BJ43" s="10"/>
      <c r="BL43" s="10"/>
      <c r="BN43" s="10"/>
      <c r="BO43" s="10"/>
      <c r="BP43" s="58"/>
      <c r="BQ43" s="10"/>
      <c r="BR43" s="10"/>
      <c r="BT43" s="10"/>
      <c r="BV43" s="10"/>
      <c r="BW43" s="10"/>
      <c r="BX43" s="58"/>
      <c r="BY43" s="10"/>
      <c r="BZ43" s="10"/>
      <c r="CB43" s="10"/>
      <c r="CD43" s="10"/>
      <c r="CE43" s="10"/>
      <c r="CF43" s="58"/>
      <c r="CG43" s="10"/>
      <c r="CH43" s="10"/>
      <c r="CJ43" s="10"/>
      <c r="CL43" s="10"/>
      <c r="CM43" s="10"/>
      <c r="CN43" s="58"/>
      <c r="CO43" s="10"/>
      <c r="CP43" s="10"/>
      <c r="CR43" s="10"/>
      <c r="CT43" s="10"/>
      <c r="CU43" s="10"/>
      <c r="CV43" s="58"/>
      <c r="CW43" s="10"/>
      <c r="CX43" s="10"/>
      <c r="CZ43" s="10"/>
      <c r="DB43" s="10"/>
      <c r="DC43" s="10"/>
      <c r="DD43" s="58"/>
      <c r="DE43" s="10"/>
      <c r="DF43" s="10"/>
      <c r="DH43" s="10"/>
      <c r="DJ43" s="10"/>
      <c r="DK43" s="10"/>
      <c r="DL43" s="58"/>
      <c r="DM43" s="10"/>
      <c r="DN43" s="10"/>
      <c r="DP43" s="10"/>
      <c r="DR43" s="10"/>
      <c r="DS43" s="10"/>
      <c r="DT43" s="58"/>
    </row>
    <row r="44" spans="2:124" ht="14.4" x14ac:dyDescent="0.25">
      <c r="B44" s="6"/>
      <c r="E44" s="49"/>
      <c r="L44" s="50"/>
      <c r="M44" s="49"/>
      <c r="T44" s="50"/>
      <c r="U44" s="49"/>
      <c r="AB44" s="50"/>
      <c r="AC44" s="49"/>
      <c r="AJ44" s="50"/>
      <c r="AK44" s="49"/>
      <c r="AR44" s="50"/>
      <c r="AS44" s="49"/>
      <c r="AZ44" s="50"/>
      <c r="BH44" s="50"/>
      <c r="BP44" s="50"/>
      <c r="BX44" s="50"/>
      <c r="CF44" s="50"/>
      <c r="CN44" s="50"/>
      <c r="CV44" s="50"/>
      <c r="DD44" s="50"/>
      <c r="DL44" s="50"/>
      <c r="DT44" s="50"/>
    </row>
    <row r="45" spans="2:124" x14ac:dyDescent="0.25">
      <c r="B45" s="22"/>
      <c r="E45" s="49"/>
      <c r="L45" s="50"/>
      <c r="M45" s="49"/>
      <c r="T45" s="50"/>
      <c r="U45" s="49"/>
      <c r="AB45" s="50"/>
      <c r="AC45" s="49"/>
      <c r="AJ45" s="50"/>
      <c r="AK45" s="49"/>
      <c r="AR45" s="50"/>
      <c r="AS45" s="49"/>
      <c r="AZ45" s="50"/>
      <c r="BH45" s="50"/>
      <c r="BP45" s="50"/>
      <c r="BX45" s="50"/>
      <c r="CF45" s="50"/>
      <c r="CN45" s="50"/>
      <c r="CV45" s="50"/>
      <c r="DD45" s="50"/>
      <c r="DL45" s="50"/>
      <c r="DT45" s="50"/>
    </row>
    <row r="46" spans="2:124" x14ac:dyDescent="0.25">
      <c r="E46" s="49"/>
      <c r="L46" s="50"/>
      <c r="M46" s="49"/>
      <c r="T46" s="50"/>
      <c r="U46" s="49"/>
      <c r="AB46" s="50"/>
      <c r="AC46" s="49"/>
      <c r="AJ46" s="50"/>
      <c r="AK46" s="49"/>
      <c r="AR46" s="50"/>
      <c r="AS46" s="49"/>
      <c r="AY46" s="16"/>
      <c r="AZ46" s="50"/>
      <c r="BG46" s="16"/>
      <c r="BH46" s="50"/>
      <c r="BO46" s="16"/>
      <c r="BP46" s="50"/>
      <c r="BW46" s="16"/>
      <c r="BX46" s="50"/>
      <c r="CE46" s="16"/>
      <c r="CF46" s="50"/>
      <c r="CM46" s="16"/>
      <c r="CN46" s="50"/>
      <c r="CU46" s="16"/>
      <c r="CV46" s="50"/>
      <c r="DC46" s="16"/>
      <c r="DD46" s="50"/>
      <c r="DK46" s="16"/>
      <c r="DL46" s="50"/>
      <c r="DS46" s="16"/>
      <c r="DT46" s="50"/>
    </row>
    <row r="47" spans="2:124" x14ac:dyDescent="0.25">
      <c r="B47" s="5"/>
      <c r="E47" s="49"/>
      <c r="L47" s="50"/>
      <c r="M47" s="49"/>
      <c r="T47" s="50"/>
      <c r="U47" s="49"/>
      <c r="AB47" s="50"/>
      <c r="AC47" s="49"/>
      <c r="AJ47" s="50"/>
      <c r="AK47" s="49"/>
      <c r="AR47" s="50"/>
      <c r="AS47" s="49"/>
      <c r="AX47" s="16"/>
      <c r="AY47" s="13"/>
      <c r="AZ47" s="50"/>
      <c r="BA47" s="16"/>
      <c r="BB47" s="16"/>
      <c r="BD47" s="16"/>
      <c r="BF47" s="16"/>
      <c r="BG47" s="13"/>
      <c r="BH47" s="50"/>
      <c r="BI47" s="16"/>
      <c r="BJ47" s="16"/>
      <c r="BL47" s="16"/>
      <c r="BN47" s="16"/>
      <c r="BO47" s="13"/>
      <c r="BP47" s="50"/>
      <c r="BQ47" s="16"/>
      <c r="BR47" s="16"/>
      <c r="BT47" s="16"/>
      <c r="BV47" s="16"/>
      <c r="BW47" s="13"/>
      <c r="BX47" s="50"/>
      <c r="BY47" s="16"/>
      <c r="BZ47" s="16"/>
      <c r="CB47" s="16"/>
      <c r="CD47" s="16"/>
      <c r="CE47" s="13"/>
      <c r="CF47" s="50"/>
      <c r="CG47" s="16"/>
      <c r="CH47" s="16"/>
      <c r="CJ47" s="16"/>
      <c r="CL47" s="16"/>
      <c r="CM47" s="13"/>
      <c r="CN47" s="50"/>
      <c r="CO47" s="16"/>
      <c r="CP47" s="16"/>
      <c r="CR47" s="16"/>
      <c r="CT47" s="16"/>
      <c r="CU47" s="13"/>
      <c r="CV47" s="50"/>
      <c r="CW47" s="16"/>
      <c r="CX47" s="16"/>
      <c r="CZ47" s="16"/>
      <c r="DB47" s="16"/>
      <c r="DC47" s="13"/>
      <c r="DD47" s="50"/>
      <c r="DE47" s="16"/>
      <c r="DF47" s="16"/>
      <c r="DH47" s="16"/>
      <c r="DJ47" s="16"/>
      <c r="DK47" s="13"/>
      <c r="DL47" s="50"/>
      <c r="DM47" s="16"/>
      <c r="DN47" s="16"/>
      <c r="DP47" s="16"/>
      <c r="DR47" s="16"/>
      <c r="DS47" s="13"/>
      <c r="DT47" s="50"/>
    </row>
    <row r="48" spans="2:124" x14ac:dyDescent="0.25">
      <c r="B48" s="40"/>
      <c r="C48" s="40"/>
      <c r="D48" s="40"/>
      <c r="E48" s="65"/>
      <c r="F48" s="16"/>
      <c r="G48" s="16"/>
      <c r="H48" s="16"/>
      <c r="I48" s="16"/>
      <c r="J48" s="16"/>
      <c r="K48" s="16"/>
      <c r="L48" s="62"/>
      <c r="M48" s="65"/>
      <c r="N48" s="16"/>
      <c r="O48" s="16"/>
      <c r="P48" s="16"/>
      <c r="Q48" s="16"/>
      <c r="R48" s="16"/>
      <c r="S48" s="16"/>
      <c r="T48" s="62"/>
      <c r="U48" s="65"/>
      <c r="V48" s="16"/>
      <c r="W48" s="16"/>
      <c r="X48" s="16"/>
      <c r="Y48" s="16"/>
      <c r="Z48" s="16"/>
      <c r="AA48" s="16"/>
      <c r="AB48" s="62"/>
      <c r="AC48" s="65"/>
      <c r="AD48" s="16"/>
      <c r="AE48" s="16"/>
      <c r="AF48" s="16"/>
      <c r="AG48" s="16"/>
      <c r="AH48" s="16"/>
      <c r="AI48" s="16"/>
      <c r="AJ48" s="62"/>
      <c r="AK48" s="65"/>
      <c r="AL48" s="16"/>
      <c r="AM48" s="16"/>
      <c r="AN48" s="16"/>
      <c r="AO48" s="16"/>
      <c r="AP48" s="16"/>
      <c r="AQ48" s="16"/>
      <c r="AR48" s="62"/>
      <c r="AS48" s="65"/>
      <c r="AT48" s="16"/>
      <c r="AU48" s="16"/>
      <c r="AV48" s="16"/>
      <c r="AW48" s="16"/>
      <c r="AX48" s="16"/>
      <c r="AY48" s="16"/>
      <c r="AZ48" s="62"/>
      <c r="BA48" s="16"/>
      <c r="BB48" s="16"/>
      <c r="BC48" s="16"/>
      <c r="BD48" s="16"/>
      <c r="BE48" s="16"/>
      <c r="BF48" s="16"/>
      <c r="BG48" s="16"/>
      <c r="BH48" s="62"/>
      <c r="BI48" s="16"/>
      <c r="BJ48" s="16"/>
      <c r="BK48" s="16"/>
      <c r="BL48" s="16"/>
      <c r="BM48" s="16"/>
      <c r="BN48" s="16"/>
      <c r="BO48" s="16"/>
      <c r="BP48" s="62"/>
      <c r="BQ48" s="16"/>
      <c r="BR48" s="16"/>
      <c r="BS48" s="16"/>
      <c r="BT48" s="16"/>
      <c r="BU48" s="16"/>
      <c r="BV48" s="16"/>
      <c r="BW48" s="16"/>
      <c r="BX48" s="62"/>
      <c r="BY48" s="16"/>
      <c r="BZ48" s="16"/>
      <c r="CA48" s="16"/>
      <c r="CB48" s="16"/>
      <c r="CC48" s="16"/>
      <c r="CD48" s="16"/>
      <c r="CE48" s="16"/>
      <c r="CF48" s="62"/>
      <c r="CG48" s="16"/>
      <c r="CH48" s="16"/>
      <c r="CI48" s="16"/>
      <c r="CJ48" s="16"/>
      <c r="CK48" s="16"/>
      <c r="CL48" s="16"/>
      <c r="CM48" s="16"/>
      <c r="CN48" s="62"/>
      <c r="CO48" s="16"/>
      <c r="CP48" s="16"/>
      <c r="CQ48" s="16"/>
      <c r="CR48" s="16"/>
      <c r="CS48" s="16"/>
      <c r="CT48" s="16"/>
      <c r="CU48" s="16"/>
      <c r="CV48" s="62"/>
      <c r="CW48" s="16"/>
      <c r="CX48" s="16"/>
      <c r="CY48" s="16"/>
      <c r="CZ48" s="16"/>
      <c r="DA48" s="16"/>
      <c r="DB48" s="16"/>
      <c r="DC48" s="16"/>
      <c r="DD48" s="62"/>
      <c r="DE48" s="16"/>
      <c r="DF48" s="16"/>
      <c r="DG48" s="16"/>
      <c r="DH48" s="16"/>
      <c r="DI48" s="16"/>
      <c r="DJ48" s="16"/>
      <c r="DK48" s="16"/>
      <c r="DL48" s="62"/>
      <c r="DM48" s="16"/>
      <c r="DN48" s="16"/>
      <c r="DO48" s="16"/>
      <c r="DP48" s="16"/>
      <c r="DQ48" s="16"/>
      <c r="DR48" s="16"/>
      <c r="DS48" s="16"/>
      <c r="DT48" s="62"/>
    </row>
    <row r="49" spans="2:124" ht="14.4" x14ac:dyDescent="0.3">
      <c r="B49" s="41"/>
      <c r="C49" s="42"/>
      <c r="D49" s="42"/>
      <c r="E49" s="69"/>
      <c r="F49" s="13"/>
      <c r="G49" s="13"/>
      <c r="H49" s="13"/>
      <c r="I49" s="13"/>
      <c r="J49" s="13"/>
      <c r="K49" s="13"/>
      <c r="L49" s="64"/>
      <c r="M49" s="69"/>
      <c r="N49" s="13"/>
      <c r="O49" s="13"/>
      <c r="P49" s="13"/>
      <c r="Q49" s="13"/>
      <c r="R49" s="13"/>
      <c r="S49" s="13"/>
      <c r="T49" s="64"/>
      <c r="U49" s="69"/>
      <c r="V49" s="13"/>
      <c r="W49" s="13"/>
      <c r="X49" s="13"/>
      <c r="Y49" s="13"/>
      <c r="Z49" s="13"/>
      <c r="AA49" s="13"/>
      <c r="AB49" s="64"/>
      <c r="AC49" s="69"/>
      <c r="AD49" s="13"/>
      <c r="AE49" s="13"/>
      <c r="AF49" s="13"/>
      <c r="AG49" s="13"/>
      <c r="AH49" s="13"/>
      <c r="AI49" s="13"/>
      <c r="AJ49" s="64"/>
      <c r="AK49" s="69"/>
      <c r="AL49" s="13"/>
      <c r="AM49" s="13"/>
      <c r="AN49" s="13"/>
      <c r="AO49" s="13"/>
      <c r="AP49" s="13"/>
      <c r="AQ49" s="13"/>
      <c r="AR49" s="64"/>
      <c r="AS49" s="69"/>
      <c r="AT49" s="13"/>
      <c r="AU49" s="13"/>
      <c r="AV49" s="13"/>
      <c r="AW49" s="13"/>
      <c r="AX49" s="13"/>
      <c r="AY49" s="13"/>
      <c r="AZ49" s="64"/>
      <c r="BA49" s="13"/>
      <c r="BB49" s="13"/>
      <c r="BC49" s="13"/>
      <c r="BD49" s="13"/>
      <c r="BE49" s="13"/>
      <c r="BF49" s="13"/>
      <c r="BG49" s="13"/>
      <c r="BH49" s="64"/>
      <c r="BI49" s="13"/>
      <c r="BJ49" s="13"/>
      <c r="BK49" s="13"/>
      <c r="BL49" s="13"/>
      <c r="BM49" s="13"/>
      <c r="BN49" s="13"/>
      <c r="BO49" s="13"/>
      <c r="BP49" s="64"/>
      <c r="BQ49" s="13"/>
      <c r="BR49" s="13"/>
      <c r="BS49" s="13"/>
      <c r="BT49" s="13"/>
      <c r="BU49" s="13"/>
      <c r="BV49" s="13"/>
      <c r="BW49" s="13"/>
      <c r="BX49" s="64"/>
      <c r="BY49" s="13"/>
      <c r="BZ49" s="13"/>
      <c r="CA49" s="13"/>
      <c r="CB49" s="13"/>
      <c r="CC49" s="13"/>
      <c r="CD49" s="13"/>
      <c r="CE49" s="13"/>
      <c r="CF49" s="64"/>
      <c r="CG49" s="13"/>
      <c r="CH49" s="13"/>
      <c r="CI49" s="13"/>
      <c r="CJ49" s="13"/>
      <c r="CK49" s="13"/>
      <c r="CL49" s="13"/>
      <c r="CM49" s="13"/>
      <c r="CN49" s="64"/>
      <c r="CO49" s="13"/>
      <c r="CP49" s="13"/>
      <c r="CQ49" s="13"/>
      <c r="CR49" s="13"/>
      <c r="CS49" s="13"/>
      <c r="CT49" s="13"/>
      <c r="CU49" s="13"/>
      <c r="CV49" s="64"/>
      <c r="CW49" s="13"/>
      <c r="CX49" s="13"/>
      <c r="CY49" s="13"/>
      <c r="CZ49" s="13"/>
      <c r="DA49" s="13"/>
      <c r="DB49" s="13"/>
      <c r="DC49" s="13"/>
      <c r="DD49" s="64"/>
      <c r="DE49" s="13"/>
      <c r="DF49" s="13"/>
      <c r="DG49" s="13"/>
      <c r="DH49" s="13"/>
      <c r="DI49" s="13"/>
      <c r="DJ49" s="13"/>
      <c r="DK49" s="13"/>
      <c r="DL49" s="64"/>
      <c r="DM49" s="13"/>
      <c r="DN49" s="13"/>
      <c r="DO49" s="13"/>
      <c r="DP49" s="13"/>
      <c r="DQ49" s="13"/>
      <c r="DR49" s="13"/>
      <c r="DS49" s="13"/>
      <c r="DT49" s="64"/>
    </row>
    <row r="50" spans="2:124" s="15" customFormat="1" x14ac:dyDescent="0.25">
      <c r="E50" s="66"/>
      <c r="L50" s="58"/>
      <c r="M50" s="66"/>
      <c r="T50" s="58"/>
      <c r="U50" s="66"/>
      <c r="AB50" s="58"/>
      <c r="AC50" s="66"/>
      <c r="AJ50" s="58"/>
      <c r="AK50" s="66"/>
    </row>
    <row r="51" spans="2:124" s="18" customFormat="1" ht="14.4" x14ac:dyDescent="0.3">
      <c r="B51" s="6"/>
      <c r="C51" s="12"/>
      <c r="D51" s="12"/>
      <c r="E51" s="67"/>
      <c r="F51" s="12"/>
      <c r="G51" s="12"/>
      <c r="H51" s="12"/>
      <c r="I51" s="12"/>
      <c r="J51" s="12"/>
      <c r="K51" s="12"/>
      <c r="L51" s="63"/>
      <c r="M51" s="67"/>
      <c r="N51" s="12"/>
      <c r="O51" s="12"/>
      <c r="P51" s="12"/>
      <c r="Q51" s="12"/>
      <c r="R51" s="12"/>
      <c r="S51" s="12"/>
      <c r="T51" s="63"/>
      <c r="U51" s="67"/>
      <c r="V51" s="12"/>
      <c r="W51" s="12"/>
      <c r="X51" s="12"/>
      <c r="Y51" s="12"/>
      <c r="Z51" s="12"/>
      <c r="AA51" s="12"/>
      <c r="AB51" s="63"/>
      <c r="AC51" s="67"/>
      <c r="AD51" s="12"/>
      <c r="AE51" s="12"/>
      <c r="AF51" s="12"/>
      <c r="AG51" s="12"/>
      <c r="AH51" s="12"/>
      <c r="AI51" s="12"/>
      <c r="AJ51" s="63"/>
      <c r="AK51" s="67"/>
      <c r="AL51" s="12"/>
      <c r="AM51" s="12"/>
      <c r="AN51" s="12"/>
      <c r="AO51" s="12"/>
      <c r="AP51" s="12"/>
      <c r="AQ51" s="12"/>
      <c r="AR51" s="63"/>
      <c r="AS51" s="67"/>
      <c r="AT51" s="12"/>
      <c r="AU51" s="12"/>
      <c r="AV51" s="12"/>
      <c r="AW51" s="12"/>
      <c r="AX51" s="21"/>
      <c r="AY51" s="12"/>
      <c r="AZ51" s="63"/>
      <c r="BA51" s="21"/>
      <c r="BB51" s="21"/>
      <c r="BC51" s="12"/>
      <c r="BD51" s="21"/>
      <c r="BE51" s="12"/>
      <c r="BF51" s="21"/>
      <c r="BG51" s="12"/>
      <c r="BH51" s="63"/>
      <c r="BI51" s="21"/>
      <c r="BJ51" s="21"/>
      <c r="BK51" s="12"/>
      <c r="BL51" s="21"/>
      <c r="BM51" s="12"/>
      <c r="BN51" s="21"/>
      <c r="BO51" s="12"/>
      <c r="BP51" s="63"/>
      <c r="BQ51" s="21"/>
      <c r="BR51" s="21"/>
      <c r="BS51" s="12"/>
      <c r="BT51" s="21"/>
      <c r="BU51" s="12"/>
      <c r="BV51" s="21"/>
      <c r="BW51" s="12"/>
      <c r="BX51" s="63"/>
      <c r="BY51" s="21"/>
      <c r="BZ51" s="21"/>
      <c r="CA51" s="12"/>
      <c r="CB51" s="21"/>
      <c r="CC51" s="12"/>
      <c r="CD51" s="21"/>
      <c r="CE51" s="12"/>
      <c r="CF51" s="63"/>
      <c r="CG51" s="21"/>
      <c r="CH51" s="21"/>
      <c r="CI51" s="12"/>
      <c r="CJ51" s="21"/>
      <c r="CK51" s="12"/>
      <c r="CL51" s="21"/>
      <c r="CM51" s="12"/>
      <c r="CN51" s="63"/>
      <c r="CO51" s="21"/>
      <c r="CP51" s="21"/>
      <c r="CQ51" s="12"/>
      <c r="CR51" s="21"/>
      <c r="CS51" s="12"/>
      <c r="CT51" s="21"/>
      <c r="CU51" s="12"/>
      <c r="CV51" s="63"/>
      <c r="CW51" s="21"/>
      <c r="CX51" s="21"/>
      <c r="CY51" s="12"/>
      <c r="CZ51" s="21"/>
      <c r="DA51" s="12"/>
      <c r="DB51" s="21"/>
      <c r="DC51" s="12"/>
      <c r="DD51" s="63"/>
      <c r="DE51" s="21"/>
      <c r="DF51" s="21"/>
      <c r="DG51" s="12"/>
      <c r="DH51" s="21"/>
      <c r="DI51" s="12"/>
      <c r="DJ51" s="21"/>
      <c r="DK51" s="12"/>
      <c r="DL51" s="63"/>
      <c r="DM51" s="21"/>
      <c r="DN51" s="21"/>
      <c r="DO51" s="12"/>
      <c r="DP51" s="21"/>
      <c r="DQ51" s="12"/>
      <c r="DR51" s="21"/>
      <c r="DS51" s="12"/>
      <c r="DT51" s="63"/>
    </row>
    <row r="52" spans="2:124" s="15" customFormat="1" x14ac:dyDescent="0.25">
      <c r="B52" s="80"/>
      <c r="E52" s="66"/>
      <c r="L52" s="58"/>
      <c r="M52" s="66"/>
      <c r="T52" s="58"/>
      <c r="U52" s="66"/>
      <c r="AB52" s="58"/>
      <c r="AC52" s="66"/>
      <c r="AJ52" s="58"/>
      <c r="AK52" s="66"/>
      <c r="AR52" s="58"/>
      <c r="AS52" s="66"/>
      <c r="AZ52" s="58"/>
      <c r="BH52" s="58"/>
      <c r="BP52" s="58"/>
      <c r="BX52" s="58"/>
      <c r="CF52" s="58"/>
      <c r="CN52" s="58"/>
      <c r="CV52" s="58"/>
      <c r="DD52" s="58"/>
      <c r="DL52" s="58"/>
      <c r="DT52" s="58"/>
    </row>
    <row r="53" spans="2:124" s="18" customFormat="1" ht="14.4" x14ac:dyDescent="0.3">
      <c r="B53" s="6"/>
      <c r="C53" s="12"/>
      <c r="D53" s="12"/>
      <c r="E53" s="67"/>
      <c r="F53" s="12"/>
      <c r="G53" s="12"/>
      <c r="H53" s="12"/>
      <c r="I53" s="12"/>
      <c r="J53" s="12"/>
      <c r="K53" s="12"/>
      <c r="L53" s="63"/>
      <c r="M53" s="67"/>
      <c r="N53" s="12"/>
      <c r="O53" s="12"/>
      <c r="P53" s="12"/>
      <c r="Q53" s="12"/>
      <c r="R53" s="12"/>
      <c r="S53" s="12"/>
      <c r="T53" s="63"/>
      <c r="U53" s="67"/>
      <c r="V53" s="12"/>
      <c r="W53" s="12"/>
      <c r="X53" s="12"/>
      <c r="Y53" s="12"/>
      <c r="Z53" s="12"/>
      <c r="AA53" s="12"/>
      <c r="AB53" s="63"/>
      <c r="AC53" s="67"/>
      <c r="AD53" s="12"/>
      <c r="AE53" s="12"/>
      <c r="AF53" s="12"/>
      <c r="AG53" s="12"/>
      <c r="AH53" s="12"/>
      <c r="AI53" s="12"/>
      <c r="AJ53" s="63"/>
      <c r="AK53" s="67"/>
      <c r="AL53" s="12"/>
      <c r="AM53" s="12"/>
      <c r="AN53" s="12"/>
      <c r="AO53" s="12"/>
      <c r="AP53" s="12"/>
      <c r="AQ53" s="12"/>
      <c r="AR53" s="63"/>
      <c r="AS53" s="67"/>
      <c r="AT53" s="12"/>
      <c r="AU53" s="12"/>
      <c r="AV53" s="12"/>
      <c r="AW53" s="12"/>
      <c r="AX53" s="21"/>
      <c r="AY53" s="12"/>
      <c r="AZ53" s="63"/>
      <c r="BA53" s="21"/>
      <c r="BB53" s="21"/>
      <c r="BC53" s="12"/>
      <c r="BD53" s="21"/>
      <c r="BE53" s="12"/>
      <c r="BF53" s="21"/>
      <c r="BG53" s="12"/>
      <c r="BH53" s="63"/>
      <c r="BI53" s="21"/>
      <c r="BJ53" s="21"/>
      <c r="BK53" s="12"/>
      <c r="BL53" s="21"/>
      <c r="BM53" s="12"/>
      <c r="BN53" s="21"/>
      <c r="BO53" s="12"/>
      <c r="BP53" s="63"/>
      <c r="BQ53" s="21"/>
      <c r="BR53" s="21"/>
      <c r="BS53" s="12"/>
      <c r="BT53" s="21"/>
      <c r="BU53" s="12"/>
      <c r="BV53" s="21"/>
      <c r="BW53" s="12"/>
      <c r="BX53" s="63"/>
      <c r="BY53" s="21"/>
      <c r="BZ53" s="21"/>
      <c r="CA53" s="12"/>
      <c r="CB53" s="21"/>
      <c r="CC53" s="12"/>
      <c r="CD53" s="21"/>
      <c r="CE53" s="12"/>
      <c r="CF53" s="63"/>
      <c r="CG53" s="21"/>
      <c r="CH53" s="21"/>
      <c r="CI53" s="12"/>
      <c r="CJ53" s="21"/>
      <c r="CK53" s="12"/>
      <c r="CL53" s="21"/>
      <c r="CM53" s="12"/>
      <c r="CN53" s="63"/>
      <c r="CO53" s="21"/>
      <c r="CP53" s="21"/>
      <c r="CQ53" s="12"/>
      <c r="CR53" s="21"/>
      <c r="CS53" s="12"/>
      <c r="CT53" s="21"/>
      <c r="CU53" s="12"/>
      <c r="CV53" s="63"/>
      <c r="CW53" s="21"/>
      <c r="CX53" s="21"/>
      <c r="CY53" s="12"/>
      <c r="CZ53" s="21"/>
      <c r="DA53" s="12"/>
      <c r="DB53" s="21"/>
      <c r="DC53" s="12"/>
      <c r="DD53" s="63"/>
      <c r="DE53" s="21"/>
      <c r="DF53" s="21"/>
      <c r="DG53" s="12"/>
      <c r="DH53" s="21"/>
      <c r="DI53" s="12"/>
      <c r="DJ53" s="21"/>
      <c r="DK53" s="12"/>
      <c r="DL53" s="63"/>
      <c r="DM53" s="21"/>
      <c r="DN53" s="21"/>
      <c r="DO53" s="12"/>
      <c r="DP53" s="21"/>
      <c r="DQ53" s="12"/>
      <c r="DR53" s="21"/>
      <c r="DS53" s="12"/>
      <c r="DT53" s="63"/>
    </row>
    <row r="54" spans="2:124" s="15" customFormat="1" x14ac:dyDescent="0.25">
      <c r="B54" s="32"/>
      <c r="E54" s="66"/>
      <c r="L54" s="58"/>
      <c r="M54" s="66"/>
      <c r="T54" s="58"/>
      <c r="U54" s="66"/>
      <c r="AB54" s="58"/>
      <c r="AC54" s="66"/>
      <c r="AJ54" s="58"/>
      <c r="AK54" s="66"/>
      <c r="AR54" s="58"/>
      <c r="AS54" s="66"/>
      <c r="AZ54" s="58"/>
      <c r="BH54" s="58"/>
      <c r="BP54" s="58"/>
      <c r="BX54" s="58"/>
      <c r="CF54" s="58"/>
      <c r="CN54" s="58"/>
      <c r="CV54" s="58"/>
      <c r="DD54" s="58"/>
      <c r="DL54" s="58"/>
      <c r="DT54" s="58"/>
    </row>
    <row r="55" spans="2:124" s="15" customFormat="1" ht="14.4" x14ac:dyDescent="0.3">
      <c r="B55" s="6"/>
      <c r="E55" s="66"/>
      <c r="L55" s="58"/>
      <c r="M55" s="67"/>
      <c r="N55" s="12"/>
      <c r="O55" s="12"/>
      <c r="P55" s="12"/>
      <c r="Q55" s="12"/>
      <c r="R55" s="12"/>
      <c r="S55" s="12"/>
      <c r="T55" s="63"/>
      <c r="U55" s="67"/>
      <c r="V55" s="12"/>
      <c r="W55" s="12"/>
      <c r="X55" s="12"/>
      <c r="Y55" s="12"/>
      <c r="Z55" s="12"/>
      <c r="AA55" s="12"/>
      <c r="AB55" s="63"/>
      <c r="AC55" s="67"/>
      <c r="AD55" s="12"/>
      <c r="AE55" s="12"/>
      <c r="AF55" s="12"/>
      <c r="AG55" s="12"/>
      <c r="AH55" s="12"/>
      <c r="AI55" s="12"/>
      <c r="AJ55" s="63"/>
      <c r="AK55" s="67"/>
      <c r="AL55" s="12"/>
      <c r="AM55" s="12"/>
      <c r="AN55" s="12"/>
      <c r="AO55" s="12"/>
      <c r="AP55" s="12"/>
      <c r="AQ55" s="12"/>
      <c r="AR55" s="63"/>
      <c r="AS55" s="67"/>
      <c r="AT55" s="12"/>
      <c r="AU55" s="12"/>
      <c r="AV55" s="12"/>
      <c r="AW55" s="12"/>
      <c r="AX55" s="12"/>
      <c r="AY55" s="12"/>
      <c r="AZ55" s="63"/>
      <c r="BA55" s="12"/>
      <c r="BB55" s="12"/>
      <c r="BC55" s="12"/>
      <c r="BD55" s="12"/>
      <c r="BE55" s="12"/>
      <c r="BF55" s="12"/>
      <c r="BG55" s="12"/>
      <c r="BH55" s="63"/>
      <c r="BI55" s="12"/>
      <c r="BJ55" s="12"/>
      <c r="BK55" s="12"/>
      <c r="BL55" s="12"/>
      <c r="BM55" s="12"/>
      <c r="BN55" s="12"/>
      <c r="BO55" s="12"/>
      <c r="BP55" s="63"/>
      <c r="BQ55" s="12"/>
      <c r="BR55" s="12"/>
      <c r="BS55" s="12"/>
      <c r="BT55" s="12"/>
      <c r="BU55" s="12"/>
      <c r="BV55" s="12"/>
      <c r="BW55" s="12"/>
      <c r="BX55" s="63"/>
      <c r="BY55" s="12"/>
      <c r="BZ55" s="12"/>
      <c r="CA55" s="12"/>
      <c r="CB55" s="12"/>
      <c r="CC55" s="12"/>
      <c r="CD55" s="12"/>
      <c r="CE55" s="12"/>
      <c r="CF55" s="63"/>
      <c r="CG55" s="12"/>
      <c r="CH55" s="12"/>
      <c r="CI55" s="12"/>
      <c r="CJ55" s="12"/>
      <c r="CK55" s="12"/>
      <c r="CL55" s="12"/>
      <c r="CM55" s="12"/>
      <c r="CN55" s="63"/>
      <c r="CO55" s="12"/>
      <c r="CP55" s="12"/>
      <c r="CQ55" s="12"/>
      <c r="CR55" s="12"/>
      <c r="CS55" s="12"/>
      <c r="CT55" s="12"/>
      <c r="CU55" s="12"/>
      <c r="CV55" s="63"/>
      <c r="CW55" s="12"/>
      <c r="CX55" s="12"/>
      <c r="CY55" s="12"/>
      <c r="CZ55" s="12"/>
      <c r="DA55" s="12"/>
      <c r="DB55" s="12"/>
      <c r="DC55" s="12"/>
      <c r="DD55" s="63"/>
      <c r="DE55" s="12"/>
      <c r="DF55" s="12"/>
      <c r="DG55" s="12"/>
      <c r="DH55" s="12"/>
      <c r="DI55" s="12"/>
      <c r="DJ55" s="12"/>
      <c r="DK55" s="12"/>
      <c r="DL55" s="63"/>
      <c r="DM55" s="12"/>
      <c r="DN55" s="12"/>
      <c r="DO55" s="12"/>
      <c r="DP55" s="12"/>
      <c r="DQ55" s="12"/>
      <c r="DR55" s="12"/>
      <c r="DS55" s="12"/>
      <c r="DT55" s="63"/>
    </row>
    <row r="56" spans="2:124" s="15" customFormat="1" x14ac:dyDescent="0.25">
      <c r="B56" s="80"/>
      <c r="E56" s="66"/>
      <c r="L56" s="58"/>
      <c r="M56" s="66"/>
      <c r="T56" s="58"/>
      <c r="U56" s="66"/>
      <c r="AB56" s="58"/>
      <c r="AC56" s="66"/>
      <c r="AJ56" s="58"/>
      <c r="AK56" s="66"/>
      <c r="AR56" s="58"/>
      <c r="AS56" s="66"/>
      <c r="AZ56" s="58"/>
      <c r="BH56" s="58"/>
      <c r="BP56" s="58"/>
      <c r="BX56" s="58"/>
      <c r="CF56" s="58"/>
      <c r="CN56" s="58"/>
      <c r="CV56" s="58"/>
      <c r="DD56" s="58"/>
      <c r="DL56" s="58"/>
      <c r="DT56" s="58"/>
    </row>
    <row r="57" spans="2:124" s="12" customFormat="1" ht="14.4" x14ac:dyDescent="0.3">
      <c r="B57" s="100"/>
      <c r="E57" s="67"/>
      <c r="L57" s="63"/>
      <c r="M57" s="67"/>
      <c r="T57" s="63"/>
      <c r="U57" s="67"/>
      <c r="AB57" s="63"/>
      <c r="AC57" s="67"/>
      <c r="AJ57" s="63"/>
      <c r="AK57" s="67"/>
      <c r="AR57" s="63"/>
      <c r="AS57" s="67"/>
      <c r="AX57" s="96"/>
      <c r="AY57" s="13"/>
      <c r="AZ57" s="63"/>
      <c r="BA57" s="96"/>
      <c r="BB57" s="96"/>
      <c r="BD57" s="96"/>
      <c r="BF57" s="96"/>
      <c r="BG57" s="13"/>
      <c r="BH57" s="63"/>
      <c r="BI57" s="96"/>
      <c r="BJ57" s="96"/>
      <c r="BL57" s="96"/>
      <c r="BN57" s="96"/>
      <c r="BO57" s="13"/>
      <c r="BP57" s="63"/>
      <c r="BQ57" s="96"/>
      <c r="BR57" s="96"/>
      <c r="BT57" s="96"/>
      <c r="BV57" s="96"/>
      <c r="BW57" s="13"/>
      <c r="BX57" s="63"/>
      <c r="BY57" s="96"/>
      <c r="BZ57" s="96"/>
      <c r="CB57" s="96"/>
      <c r="CD57" s="96"/>
      <c r="CE57" s="13"/>
      <c r="CF57" s="63"/>
      <c r="CG57" s="96"/>
      <c r="CH57" s="96"/>
      <c r="CJ57" s="96"/>
      <c r="CL57" s="96"/>
      <c r="CM57" s="13"/>
      <c r="CN57" s="63"/>
      <c r="CO57" s="96"/>
      <c r="CP57" s="96"/>
      <c r="CR57" s="96"/>
      <c r="CT57" s="96"/>
      <c r="CU57" s="13"/>
      <c r="CV57" s="63"/>
      <c r="CW57" s="96"/>
      <c r="CX57" s="96"/>
      <c r="CZ57" s="96"/>
      <c r="DB57" s="96"/>
      <c r="DC57" s="13"/>
      <c r="DD57" s="63"/>
      <c r="DE57" s="96"/>
      <c r="DF57" s="96"/>
      <c r="DH57" s="96"/>
      <c r="DJ57" s="96"/>
      <c r="DK57" s="13"/>
      <c r="DL57" s="63"/>
      <c r="DM57" s="96"/>
      <c r="DN57" s="96"/>
      <c r="DP57" s="96"/>
      <c r="DR57" s="96"/>
      <c r="DS57" s="13"/>
      <c r="DT57" s="63"/>
    </row>
    <row r="58" spans="2:124" x14ac:dyDescent="0.25">
      <c r="B58" s="40"/>
      <c r="C58" s="40"/>
      <c r="D58" s="40"/>
      <c r="E58" s="65"/>
      <c r="F58" s="16"/>
      <c r="G58" s="16"/>
      <c r="H58" s="16"/>
      <c r="I58" s="16"/>
      <c r="J58" s="16"/>
      <c r="K58" s="16"/>
      <c r="L58" s="62"/>
      <c r="M58" s="65"/>
      <c r="N58" s="16"/>
      <c r="O58" s="16"/>
      <c r="P58" s="16"/>
      <c r="Q58" s="16"/>
      <c r="R58" s="16"/>
      <c r="S58" s="16"/>
      <c r="T58" s="62"/>
      <c r="U58" s="65"/>
      <c r="V58" s="16"/>
      <c r="W58" s="16"/>
      <c r="X58" s="16"/>
      <c r="Y58" s="16"/>
      <c r="Z58" s="16"/>
      <c r="AA58" s="16"/>
      <c r="AB58" s="62"/>
      <c r="AC58" s="65"/>
      <c r="AD58" s="16"/>
      <c r="AE58" s="16"/>
      <c r="AF58" s="16"/>
      <c r="AG58" s="16"/>
      <c r="AH58" s="16"/>
      <c r="AI58" s="16"/>
      <c r="AJ58" s="62"/>
      <c r="AK58" s="65"/>
      <c r="AL58" s="16"/>
      <c r="AM58" s="16"/>
      <c r="AN58" s="16"/>
      <c r="AO58" s="16"/>
      <c r="AP58" s="16"/>
      <c r="AQ58" s="16"/>
      <c r="AR58" s="62"/>
      <c r="AS58" s="65"/>
      <c r="AT58" s="16"/>
      <c r="AU58" s="16"/>
      <c r="AV58" s="16"/>
      <c r="AW58" s="16"/>
      <c r="AX58" s="16"/>
      <c r="AY58" s="16"/>
      <c r="AZ58" s="62"/>
      <c r="BA58" s="16"/>
      <c r="BB58" s="16"/>
      <c r="BC58" s="16"/>
      <c r="BD58" s="16"/>
      <c r="BE58" s="16"/>
      <c r="BF58" s="16"/>
      <c r="BG58" s="16"/>
      <c r="BH58" s="62"/>
      <c r="BI58" s="16"/>
      <c r="BJ58" s="16"/>
      <c r="BK58" s="16"/>
      <c r="BL58" s="16"/>
      <c r="BM58" s="16"/>
      <c r="BN58" s="16"/>
      <c r="BO58" s="16"/>
      <c r="BP58" s="62"/>
      <c r="BQ58" s="16"/>
      <c r="BR58" s="16"/>
      <c r="BS58" s="16"/>
      <c r="BT58" s="16"/>
      <c r="BU58" s="16"/>
      <c r="BV58" s="16"/>
      <c r="BW58" s="16"/>
      <c r="BX58" s="62"/>
      <c r="BY58" s="16"/>
      <c r="BZ58" s="16"/>
      <c r="CA58" s="16"/>
      <c r="CB58" s="16"/>
      <c r="CC58" s="16"/>
      <c r="CD58" s="16"/>
      <c r="CE58" s="16"/>
      <c r="CF58" s="62"/>
      <c r="CG58" s="16"/>
      <c r="CH58" s="16"/>
      <c r="CI58" s="16"/>
      <c r="CJ58" s="16"/>
      <c r="CK58" s="16"/>
      <c r="CL58" s="16"/>
      <c r="CM58" s="16"/>
      <c r="CN58" s="62"/>
      <c r="CO58" s="16"/>
      <c r="CP58" s="16"/>
      <c r="CQ58" s="16"/>
      <c r="CR58" s="16"/>
      <c r="CS58" s="16"/>
      <c r="CT58" s="16"/>
      <c r="CU58" s="16"/>
      <c r="CV58" s="62"/>
      <c r="CW58" s="16"/>
      <c r="CX58" s="16"/>
      <c r="CY58" s="16"/>
      <c r="CZ58" s="16"/>
      <c r="DA58" s="16"/>
      <c r="DB58" s="16"/>
      <c r="DC58" s="16"/>
      <c r="DD58" s="62"/>
      <c r="DE58" s="16"/>
      <c r="DF58" s="16"/>
      <c r="DG58" s="16"/>
      <c r="DH58" s="16"/>
      <c r="DI58" s="16"/>
      <c r="DJ58" s="16"/>
      <c r="DK58" s="16"/>
      <c r="DL58" s="62"/>
      <c r="DM58" s="16"/>
      <c r="DN58" s="16"/>
      <c r="DO58" s="16"/>
      <c r="DP58" s="16"/>
      <c r="DQ58" s="16"/>
      <c r="DR58" s="16"/>
      <c r="DS58" s="16"/>
      <c r="DT58" s="62"/>
    </row>
    <row r="59" spans="2:124" ht="14.4" x14ac:dyDescent="0.3">
      <c r="B59" s="41"/>
      <c r="C59" s="42"/>
      <c r="D59" s="42"/>
      <c r="E59" s="69"/>
      <c r="F59" s="13"/>
      <c r="G59" s="13"/>
      <c r="H59" s="13"/>
      <c r="I59" s="13"/>
      <c r="J59" s="13"/>
      <c r="K59" s="13"/>
      <c r="L59" s="64"/>
      <c r="M59" s="69"/>
      <c r="N59" s="13"/>
      <c r="O59" s="13"/>
      <c r="P59" s="13"/>
      <c r="Q59" s="13"/>
      <c r="R59" s="13"/>
      <c r="S59" s="13"/>
      <c r="T59" s="64"/>
      <c r="U59" s="69"/>
      <c r="V59" s="13"/>
      <c r="W59" s="13"/>
      <c r="X59" s="13"/>
      <c r="Y59" s="13"/>
      <c r="Z59" s="13"/>
      <c r="AA59" s="13"/>
      <c r="AB59" s="64"/>
      <c r="AC59" s="69"/>
      <c r="AD59" s="13"/>
      <c r="AE59" s="13"/>
      <c r="AF59" s="13"/>
      <c r="AG59" s="13"/>
      <c r="AH59" s="13"/>
      <c r="AI59" s="13"/>
      <c r="AJ59" s="64"/>
      <c r="AK59" s="69"/>
      <c r="AL59" s="13"/>
      <c r="AM59" s="13"/>
      <c r="AN59" s="13"/>
      <c r="AO59" s="13"/>
      <c r="AP59" s="13"/>
      <c r="AQ59" s="13"/>
      <c r="AR59" s="64"/>
      <c r="AS59" s="69"/>
      <c r="AT59" s="13"/>
      <c r="AU59" s="13"/>
      <c r="AV59" s="13"/>
      <c r="AW59" s="13"/>
      <c r="AX59" s="13"/>
      <c r="AY59" s="13"/>
      <c r="AZ59" s="64"/>
      <c r="BA59" s="13"/>
      <c r="BB59" s="13"/>
      <c r="BC59" s="13"/>
      <c r="BD59" s="13"/>
      <c r="BE59" s="13"/>
      <c r="BF59" s="13"/>
      <c r="BG59" s="13"/>
      <c r="BH59" s="64"/>
      <c r="BI59" s="13"/>
      <c r="BJ59" s="13"/>
      <c r="BK59" s="13"/>
      <c r="BL59" s="13"/>
      <c r="BM59" s="13"/>
      <c r="BN59" s="13"/>
      <c r="BO59" s="13"/>
      <c r="BP59" s="64"/>
      <c r="BQ59" s="13"/>
      <c r="BR59" s="13"/>
      <c r="BS59" s="13"/>
      <c r="BT59" s="13"/>
      <c r="BU59" s="13"/>
      <c r="BV59" s="13"/>
      <c r="BW59" s="13"/>
      <c r="BX59" s="64"/>
      <c r="BY59" s="13"/>
      <c r="BZ59" s="13"/>
      <c r="CA59" s="13"/>
      <c r="CB59" s="13"/>
      <c r="CC59" s="13"/>
      <c r="CD59" s="13"/>
      <c r="CE59" s="13"/>
      <c r="CF59" s="64"/>
      <c r="CG59" s="13"/>
      <c r="CH59" s="13"/>
      <c r="CI59" s="13"/>
      <c r="CJ59" s="13"/>
      <c r="CK59" s="13"/>
      <c r="CL59" s="13"/>
      <c r="CM59" s="13"/>
      <c r="CN59" s="64"/>
      <c r="CO59" s="13"/>
      <c r="CP59" s="13"/>
      <c r="CQ59" s="13"/>
      <c r="CR59" s="13"/>
      <c r="CS59" s="13"/>
      <c r="CT59" s="13"/>
      <c r="CU59" s="13"/>
      <c r="CV59" s="64"/>
      <c r="CW59" s="13"/>
      <c r="CX59" s="13"/>
      <c r="CY59" s="13"/>
      <c r="CZ59" s="13"/>
      <c r="DA59" s="13"/>
      <c r="DB59" s="13"/>
      <c r="DC59" s="13"/>
      <c r="DD59" s="64"/>
      <c r="DE59" s="13"/>
      <c r="DF59" s="13"/>
      <c r="DG59" s="13"/>
      <c r="DH59" s="13"/>
      <c r="DI59" s="13"/>
      <c r="DJ59" s="13"/>
      <c r="DK59" s="13"/>
      <c r="DL59" s="64"/>
      <c r="DM59" s="13"/>
      <c r="DN59" s="13"/>
      <c r="DO59" s="13"/>
      <c r="DP59" s="13"/>
      <c r="DQ59" s="13"/>
      <c r="DR59" s="13"/>
      <c r="DS59" s="13"/>
      <c r="DT59" s="64"/>
    </row>
    <row r="60" spans="2:124" x14ac:dyDescent="0.25">
      <c r="E60" s="49"/>
      <c r="L60" s="50"/>
      <c r="M60" s="49"/>
      <c r="T60" s="50"/>
      <c r="U60" s="49"/>
      <c r="AB60" s="50"/>
      <c r="AC60" s="49"/>
      <c r="AJ60" s="50"/>
      <c r="AK60" s="49"/>
      <c r="AR60" s="50"/>
      <c r="AS60" s="49"/>
      <c r="AY60" s="15"/>
      <c r="AZ60" s="50"/>
      <c r="BG60" s="15"/>
      <c r="BH60" s="50"/>
      <c r="BO60" s="15"/>
      <c r="BP60" s="50"/>
      <c r="BW60" s="15"/>
      <c r="BX60" s="50"/>
      <c r="CE60" s="15"/>
      <c r="CF60" s="50"/>
      <c r="CM60" s="15"/>
      <c r="CN60" s="50"/>
      <c r="CU60" s="15"/>
      <c r="CV60" s="50"/>
      <c r="DC60" s="15"/>
      <c r="DD60" s="50"/>
      <c r="DK60" s="15"/>
      <c r="DL60" s="50"/>
      <c r="DS60" s="15"/>
      <c r="DT60" s="50"/>
    </row>
    <row r="61" spans="2:124" ht="14.4" x14ac:dyDescent="0.3">
      <c r="B61" s="41"/>
      <c r="C61" s="12"/>
      <c r="D61" s="12"/>
      <c r="E61" s="49"/>
      <c r="L61" s="50"/>
      <c r="M61" s="49"/>
      <c r="T61" s="50"/>
      <c r="U61" s="49"/>
      <c r="AB61" s="50"/>
      <c r="AC61" s="49"/>
      <c r="AJ61" s="50"/>
      <c r="AK61" s="49"/>
      <c r="AR61" s="50"/>
      <c r="AS61" s="49"/>
      <c r="AX61" s="15"/>
      <c r="AY61" s="15"/>
      <c r="AZ61" s="50"/>
      <c r="BA61" s="15"/>
      <c r="BB61" s="15"/>
      <c r="BD61" s="15"/>
      <c r="BF61" s="15"/>
      <c r="BG61" s="15"/>
      <c r="BH61" s="50"/>
      <c r="BI61" s="15"/>
      <c r="BJ61" s="15"/>
      <c r="BL61" s="15"/>
      <c r="BN61" s="15"/>
      <c r="BO61" s="15"/>
      <c r="BP61" s="50"/>
      <c r="BQ61" s="15"/>
      <c r="BR61" s="15"/>
      <c r="BT61" s="15"/>
      <c r="BV61" s="15"/>
      <c r="BW61" s="15"/>
      <c r="BX61" s="50"/>
      <c r="BY61" s="15"/>
      <c r="BZ61" s="15"/>
      <c r="CB61" s="15"/>
      <c r="CD61" s="15"/>
      <c r="CE61" s="15"/>
      <c r="CF61" s="50"/>
      <c r="CG61" s="15"/>
      <c r="CH61" s="15"/>
      <c r="CJ61" s="15"/>
      <c r="CL61" s="15"/>
      <c r="CM61" s="15"/>
      <c r="CN61" s="50"/>
      <c r="CO61" s="15"/>
      <c r="CP61" s="15"/>
      <c r="CR61" s="15"/>
      <c r="CT61" s="15"/>
      <c r="CU61" s="15"/>
      <c r="CV61" s="50"/>
      <c r="CW61" s="15"/>
      <c r="CX61" s="15"/>
      <c r="CZ61" s="15"/>
      <c r="DB61" s="15"/>
      <c r="DC61" s="15"/>
      <c r="DD61" s="50"/>
      <c r="DE61" s="15"/>
      <c r="DF61" s="15"/>
      <c r="DH61" s="15"/>
      <c r="DJ61" s="15"/>
      <c r="DK61" s="15"/>
      <c r="DL61" s="50"/>
      <c r="DM61" s="15"/>
      <c r="DN61" s="15"/>
      <c r="DP61" s="15"/>
      <c r="DR61" s="15"/>
      <c r="DS61" s="15"/>
      <c r="DT61" s="50"/>
    </row>
    <row r="62" spans="2:124" x14ac:dyDescent="0.25">
      <c r="B62" s="40"/>
      <c r="C62" s="40"/>
      <c r="D62" s="40"/>
      <c r="E62" s="65"/>
      <c r="F62" s="16"/>
      <c r="G62" s="16"/>
      <c r="H62" s="16"/>
      <c r="I62" s="16"/>
      <c r="J62" s="16"/>
      <c r="K62" s="16"/>
      <c r="L62" s="62"/>
      <c r="M62" s="65"/>
      <c r="N62" s="16"/>
      <c r="O62" s="16"/>
      <c r="P62" s="16"/>
      <c r="Q62" s="16"/>
      <c r="R62" s="16"/>
      <c r="S62" s="16"/>
      <c r="T62" s="62"/>
      <c r="U62" s="65"/>
      <c r="V62" s="16"/>
      <c r="W62" s="16"/>
      <c r="X62" s="16"/>
      <c r="Y62" s="16"/>
      <c r="Z62" s="16"/>
      <c r="AA62" s="16"/>
      <c r="AB62" s="62"/>
      <c r="AC62" s="65"/>
      <c r="AD62" s="16"/>
      <c r="AE62" s="16"/>
      <c r="AF62" s="16"/>
      <c r="AG62" s="16"/>
      <c r="AH62" s="16"/>
      <c r="AI62" s="16"/>
      <c r="AJ62" s="62"/>
      <c r="AK62" s="65"/>
      <c r="AL62" s="16"/>
      <c r="AM62" s="16"/>
      <c r="AN62" s="16"/>
      <c r="AO62" s="16"/>
      <c r="AP62" s="16"/>
      <c r="AQ62" s="16"/>
      <c r="AR62" s="62"/>
      <c r="AS62" s="65"/>
      <c r="AT62" s="16"/>
      <c r="AU62" s="16"/>
      <c r="AV62" s="16"/>
      <c r="AW62" s="16"/>
      <c r="AX62" s="16"/>
      <c r="AY62" s="16"/>
      <c r="AZ62" s="62"/>
      <c r="BA62" s="16"/>
      <c r="BB62" s="16"/>
      <c r="BC62" s="16"/>
      <c r="BD62" s="16"/>
      <c r="BE62" s="16"/>
      <c r="BF62" s="16"/>
      <c r="BG62" s="16"/>
      <c r="BH62" s="62"/>
      <c r="BI62" s="16"/>
      <c r="BJ62" s="16"/>
      <c r="BK62" s="16"/>
      <c r="BL62" s="16"/>
      <c r="BM62" s="16"/>
      <c r="BN62" s="16"/>
      <c r="BO62" s="16"/>
      <c r="BP62" s="62"/>
      <c r="BQ62" s="16"/>
      <c r="BR62" s="16"/>
      <c r="BS62" s="16"/>
      <c r="BT62" s="16"/>
      <c r="BU62" s="16"/>
      <c r="BV62" s="16"/>
      <c r="BW62" s="16"/>
      <c r="BX62" s="62"/>
      <c r="BY62" s="16"/>
      <c r="BZ62" s="16"/>
      <c r="CA62" s="16"/>
      <c r="CB62" s="16"/>
      <c r="CC62" s="16"/>
      <c r="CD62" s="16"/>
      <c r="CE62" s="16"/>
      <c r="CF62" s="62"/>
      <c r="CG62" s="16"/>
      <c r="CH62" s="16"/>
      <c r="CI62" s="16"/>
      <c r="CJ62" s="16"/>
      <c r="CK62" s="16"/>
      <c r="CL62" s="16"/>
      <c r="CM62" s="16"/>
      <c r="CN62" s="62"/>
      <c r="CO62" s="16"/>
      <c r="CP62" s="16"/>
      <c r="CQ62" s="16"/>
      <c r="CR62" s="16"/>
      <c r="CS62" s="16"/>
      <c r="CT62" s="16"/>
      <c r="CU62" s="16"/>
      <c r="CV62" s="62"/>
      <c r="CW62" s="16"/>
      <c r="CX62" s="16"/>
      <c r="CY62" s="16"/>
      <c r="CZ62" s="16"/>
      <c r="DA62" s="16"/>
      <c r="DB62" s="16"/>
      <c r="DC62" s="16"/>
      <c r="DD62" s="62"/>
      <c r="DE62" s="16"/>
      <c r="DF62" s="16"/>
      <c r="DG62" s="16"/>
      <c r="DH62" s="16"/>
      <c r="DI62" s="16"/>
      <c r="DJ62" s="16"/>
      <c r="DK62" s="16"/>
      <c r="DL62" s="62"/>
      <c r="DM62" s="16"/>
      <c r="DN62" s="16"/>
      <c r="DO62" s="16"/>
      <c r="DP62" s="16"/>
      <c r="DQ62" s="16"/>
      <c r="DR62" s="16"/>
      <c r="DS62" s="16"/>
      <c r="DT62" s="62"/>
    </row>
    <row r="63" spans="2:124" s="18" customFormat="1" ht="14.4" x14ac:dyDescent="0.3">
      <c r="B63" s="41"/>
      <c r="C63" s="60"/>
      <c r="D63" s="60"/>
      <c r="E63" s="67"/>
      <c r="F63" s="12"/>
      <c r="G63" s="12"/>
      <c r="H63" s="12"/>
      <c r="I63" s="12"/>
      <c r="J63" s="12"/>
      <c r="K63" s="12"/>
      <c r="L63" s="63"/>
      <c r="M63" s="67"/>
      <c r="N63" s="12"/>
      <c r="O63" s="12"/>
      <c r="P63" s="12"/>
      <c r="Q63" s="12"/>
      <c r="R63" s="12"/>
      <c r="S63" s="12"/>
      <c r="T63" s="63"/>
      <c r="U63" s="67"/>
      <c r="V63" s="12"/>
      <c r="W63" s="12"/>
      <c r="X63" s="12"/>
      <c r="Y63" s="12"/>
      <c r="Z63" s="12"/>
      <c r="AA63" s="12"/>
      <c r="AB63" s="63"/>
      <c r="AC63" s="67"/>
      <c r="AD63" s="12"/>
      <c r="AE63" s="12"/>
      <c r="AF63" s="12"/>
      <c r="AG63" s="12"/>
      <c r="AH63" s="12"/>
      <c r="AI63" s="12"/>
      <c r="AJ63" s="63"/>
      <c r="AK63" s="67"/>
      <c r="AL63" s="12"/>
      <c r="AM63" s="12"/>
      <c r="AN63" s="12"/>
      <c r="AO63" s="12"/>
      <c r="AP63" s="12"/>
      <c r="AQ63" s="12"/>
      <c r="AR63" s="63"/>
      <c r="AS63" s="67"/>
      <c r="AT63" s="12"/>
      <c r="AU63" s="12"/>
      <c r="AV63" s="12"/>
      <c r="AW63" s="12"/>
      <c r="AX63" s="12"/>
      <c r="AY63" s="12"/>
      <c r="AZ63" s="63"/>
      <c r="BA63" s="12"/>
      <c r="BB63" s="12"/>
      <c r="BC63" s="12"/>
      <c r="BD63" s="12"/>
      <c r="BE63" s="12"/>
      <c r="BF63" s="12"/>
      <c r="BG63" s="12"/>
      <c r="BH63" s="63"/>
      <c r="BI63" s="12"/>
      <c r="BJ63" s="12"/>
      <c r="BK63" s="12"/>
      <c r="BL63" s="12"/>
      <c r="BM63" s="12"/>
      <c r="BN63" s="12"/>
      <c r="BO63" s="12"/>
      <c r="BP63" s="63"/>
      <c r="BQ63" s="12"/>
      <c r="BR63" s="12"/>
      <c r="BS63" s="12"/>
      <c r="BT63" s="12"/>
      <c r="BU63" s="12"/>
      <c r="BV63" s="12"/>
      <c r="BW63" s="12"/>
      <c r="BX63" s="63"/>
      <c r="BY63" s="12"/>
      <c r="BZ63" s="12"/>
      <c r="CA63" s="12"/>
      <c r="CB63" s="12"/>
      <c r="CC63" s="12"/>
      <c r="CD63" s="12"/>
      <c r="CE63" s="12"/>
      <c r="CF63" s="63"/>
      <c r="CG63" s="12"/>
      <c r="CH63" s="12"/>
      <c r="CI63" s="12"/>
      <c r="CJ63" s="12"/>
      <c r="CK63" s="12"/>
      <c r="CL63" s="12"/>
      <c r="CM63" s="12"/>
      <c r="CN63" s="63"/>
      <c r="CO63" s="12"/>
      <c r="CP63" s="12"/>
      <c r="CQ63" s="12"/>
      <c r="CR63" s="12"/>
      <c r="CS63" s="12"/>
      <c r="CT63" s="12"/>
      <c r="CU63" s="12"/>
      <c r="CV63" s="63"/>
      <c r="CW63" s="12"/>
      <c r="CX63" s="12"/>
      <c r="CY63" s="12"/>
      <c r="CZ63" s="12"/>
      <c r="DA63" s="12"/>
      <c r="DB63" s="12"/>
      <c r="DC63" s="12"/>
      <c r="DD63" s="63"/>
      <c r="DE63" s="12"/>
      <c r="DF63" s="12"/>
      <c r="DG63" s="12"/>
      <c r="DH63" s="12"/>
      <c r="DI63" s="12"/>
      <c r="DJ63" s="12"/>
      <c r="DK63" s="12"/>
      <c r="DL63" s="63"/>
      <c r="DM63" s="12"/>
      <c r="DN63" s="12"/>
      <c r="DO63" s="12"/>
      <c r="DP63" s="12"/>
      <c r="DQ63" s="12"/>
      <c r="DR63" s="12"/>
      <c r="DS63" s="12"/>
      <c r="DT63" s="63"/>
    </row>
    <row r="64" spans="2:124" ht="14.4" x14ac:dyDescent="0.3">
      <c r="B64"/>
      <c r="C64"/>
      <c r="D64"/>
      <c r="E64" s="49"/>
      <c r="L64" s="50"/>
      <c r="M64" s="49"/>
      <c r="T64" s="50"/>
      <c r="U64" s="49"/>
      <c r="AB64" s="50"/>
      <c r="AC64" s="49"/>
      <c r="AJ64" s="50"/>
      <c r="AK64" s="49"/>
      <c r="AR64" s="50"/>
      <c r="AS64" s="49"/>
      <c r="AZ64" s="50"/>
      <c r="BA64" s="49"/>
      <c r="BH64" s="50"/>
      <c r="BI64" s="49"/>
      <c r="BP64" s="50"/>
      <c r="BQ64" s="49"/>
      <c r="BX64" s="50"/>
      <c r="BY64" s="49"/>
      <c r="CF64" s="50"/>
      <c r="CG64" s="49"/>
      <c r="CN64" s="50"/>
      <c r="CO64" s="49"/>
      <c r="CV64" s="50"/>
      <c r="CW64" s="49"/>
      <c r="DD64" s="50"/>
      <c r="DE64" s="49"/>
      <c r="DL64" s="50"/>
      <c r="DM64" s="49"/>
      <c r="DT64" s="50"/>
    </row>
    <row r="65" spans="2:124" x14ac:dyDescent="0.25">
      <c r="B65" s="5"/>
      <c r="C65" s="5"/>
      <c r="D65" s="5"/>
      <c r="E65" s="49"/>
      <c r="L65" s="50"/>
      <c r="M65" s="49"/>
      <c r="T65" s="50"/>
      <c r="U65" s="49"/>
      <c r="AB65" s="50"/>
      <c r="AC65" s="49"/>
      <c r="AJ65" s="50"/>
      <c r="AK65" s="49"/>
      <c r="AR65" s="50"/>
      <c r="AS65" s="49"/>
      <c r="AZ65" s="50"/>
      <c r="BA65" s="49"/>
      <c r="BH65" s="50"/>
      <c r="BI65" s="49"/>
      <c r="BP65" s="50"/>
      <c r="BQ65" s="49"/>
      <c r="BX65" s="50"/>
      <c r="BY65" s="49"/>
      <c r="CF65" s="50"/>
      <c r="CG65" s="49"/>
      <c r="CN65" s="50"/>
      <c r="CO65" s="49"/>
      <c r="CV65" s="50"/>
      <c r="CW65" s="49"/>
      <c r="DD65" s="50"/>
      <c r="DE65" s="49"/>
      <c r="DL65" s="50"/>
      <c r="DM65" s="49"/>
      <c r="DT65" s="50"/>
    </row>
    <row r="66" spans="2:124" x14ac:dyDescent="0.25">
      <c r="B66" s="5"/>
      <c r="C66" s="5"/>
      <c r="D66" s="55"/>
      <c r="E66" s="70"/>
      <c r="F66" s="56"/>
      <c r="H66" s="56"/>
      <c r="J66" s="56"/>
      <c r="L66" s="50"/>
      <c r="M66" s="70"/>
      <c r="N66" s="56"/>
      <c r="P66" s="56"/>
      <c r="R66" s="56"/>
      <c r="T66" s="50"/>
      <c r="U66" s="70"/>
      <c r="V66" s="56"/>
      <c r="X66" s="56"/>
      <c r="Z66" s="56"/>
      <c r="AB66" s="50"/>
      <c r="AC66" s="70"/>
      <c r="AD66" s="56"/>
      <c r="AF66" s="56"/>
      <c r="AH66" s="56"/>
      <c r="AJ66" s="50"/>
      <c r="AK66" s="70"/>
      <c r="AL66" s="56"/>
      <c r="AN66" s="56"/>
      <c r="AP66" s="56"/>
      <c r="AR66" s="50"/>
      <c r="AS66" s="70"/>
      <c r="AT66" s="56"/>
      <c r="AV66" s="56"/>
      <c r="AX66" s="56"/>
      <c r="AZ66" s="50"/>
      <c r="BA66" s="49"/>
      <c r="BH66" s="50"/>
      <c r="BI66" s="49"/>
      <c r="BP66" s="50"/>
      <c r="BQ66" s="49"/>
      <c r="BX66" s="50"/>
      <c r="BY66" s="49"/>
      <c r="CF66" s="50"/>
      <c r="CG66" s="49"/>
      <c r="CN66" s="50"/>
      <c r="CO66" s="49"/>
      <c r="CV66" s="50"/>
      <c r="CW66" s="49"/>
      <c r="DD66" s="50"/>
      <c r="DE66" s="49"/>
      <c r="DL66" s="50"/>
      <c r="DM66" s="49"/>
      <c r="DT66" s="50"/>
    </row>
    <row r="67" spans="2:124" ht="14.4" x14ac:dyDescent="0.25">
      <c r="B67" s="6"/>
      <c r="C67" s="9"/>
      <c r="D67" s="9"/>
      <c r="E67" s="49"/>
      <c r="L67" s="50"/>
      <c r="M67" s="49"/>
      <c r="T67" s="50"/>
      <c r="U67" s="49"/>
      <c r="AB67" s="50"/>
      <c r="AC67" s="49"/>
      <c r="AJ67" s="50"/>
      <c r="AK67" s="49"/>
      <c r="AR67" s="50"/>
      <c r="AS67" s="49"/>
      <c r="AZ67" s="50"/>
      <c r="BA67" s="49"/>
      <c r="BH67" s="50"/>
      <c r="BI67" s="49"/>
      <c r="BP67" s="50"/>
      <c r="BQ67" s="49"/>
      <c r="BX67" s="50"/>
      <c r="BY67" s="49"/>
      <c r="CF67" s="50"/>
      <c r="CG67" s="49"/>
      <c r="CN67" s="50"/>
      <c r="CO67" s="49"/>
      <c r="CV67" s="50"/>
      <c r="CW67" s="49"/>
      <c r="DD67" s="50"/>
      <c r="DE67" s="49"/>
      <c r="DL67" s="50"/>
      <c r="DM67" s="49"/>
      <c r="DT67" s="50"/>
    </row>
    <row r="68" spans="2:124" x14ac:dyDescent="0.25">
      <c r="B68" s="5"/>
      <c r="C68" s="5"/>
      <c r="D68" s="5"/>
      <c r="E68" s="70"/>
      <c r="F68" s="56"/>
      <c r="H68" s="56"/>
      <c r="J68" s="56"/>
      <c r="L68" s="50"/>
      <c r="M68" s="70"/>
      <c r="N68" s="56"/>
      <c r="P68" s="56"/>
      <c r="R68" s="56"/>
      <c r="T68" s="50"/>
      <c r="U68" s="70"/>
      <c r="V68" s="56"/>
      <c r="X68" s="56"/>
      <c r="Z68" s="56"/>
      <c r="AB68" s="50"/>
      <c r="AC68" s="70"/>
      <c r="AD68" s="56"/>
      <c r="AF68" s="56"/>
      <c r="AH68" s="56"/>
      <c r="AJ68" s="50"/>
      <c r="AK68" s="70"/>
      <c r="AL68" s="56"/>
      <c r="AN68" s="56"/>
      <c r="AP68" s="56"/>
      <c r="AR68" s="50"/>
      <c r="AS68" s="70"/>
      <c r="AT68" s="56"/>
      <c r="AV68" s="56"/>
      <c r="AX68" s="56"/>
      <c r="AZ68" s="50"/>
      <c r="BA68" s="49"/>
      <c r="BH68" s="50"/>
      <c r="BI68" s="49"/>
      <c r="BP68" s="50"/>
      <c r="BQ68" s="49"/>
      <c r="BX68" s="50"/>
      <c r="BY68" s="49"/>
      <c r="CF68" s="50"/>
      <c r="CG68" s="49"/>
      <c r="CN68" s="50"/>
      <c r="CO68" s="49"/>
      <c r="CV68" s="50"/>
      <c r="CW68" s="49"/>
      <c r="DD68" s="50"/>
      <c r="DE68" s="49"/>
      <c r="DL68" s="50"/>
      <c r="DM68" s="49"/>
      <c r="DT68" s="50"/>
    </row>
    <row r="69" spans="2:124" ht="14.4" x14ac:dyDescent="0.25">
      <c r="B69" s="6"/>
      <c r="C69" s="9"/>
      <c r="D69" s="9"/>
      <c r="E69" s="49"/>
      <c r="L69" s="50"/>
      <c r="M69" s="49"/>
      <c r="T69" s="50"/>
      <c r="U69" s="49"/>
      <c r="AB69" s="50"/>
      <c r="AC69" s="49"/>
      <c r="AJ69" s="50"/>
      <c r="AK69" s="49"/>
      <c r="AR69" s="50"/>
      <c r="AS69" s="49"/>
      <c r="AZ69" s="50"/>
      <c r="BA69" s="49"/>
      <c r="BH69" s="50"/>
      <c r="BI69" s="49"/>
      <c r="BP69" s="50"/>
      <c r="BQ69" s="49"/>
      <c r="BX69" s="50"/>
      <c r="BY69" s="49"/>
      <c r="CF69" s="50"/>
      <c r="CG69" s="49"/>
      <c r="CN69" s="50"/>
      <c r="CO69" s="49"/>
      <c r="CV69" s="50"/>
      <c r="CW69" s="49"/>
      <c r="DD69" s="50"/>
      <c r="DE69" s="49"/>
      <c r="DL69" s="50"/>
      <c r="DM69" s="49"/>
      <c r="DT69" s="50"/>
    </row>
    <row r="70" spans="2:124" x14ac:dyDescent="0.25">
      <c r="B70" s="5"/>
      <c r="C70" s="5"/>
      <c r="D70" s="5"/>
      <c r="E70" s="70"/>
      <c r="F70" s="56"/>
      <c r="H70" s="56"/>
      <c r="J70" s="56"/>
      <c r="L70" s="50"/>
      <c r="M70" s="70"/>
      <c r="N70" s="56"/>
      <c r="P70" s="56"/>
      <c r="R70" s="56"/>
      <c r="T70" s="50"/>
      <c r="U70" s="70"/>
      <c r="V70" s="56"/>
      <c r="X70" s="56"/>
      <c r="Z70" s="56"/>
      <c r="AB70" s="50"/>
      <c r="AC70" s="70"/>
      <c r="AD70" s="56"/>
      <c r="AF70" s="56"/>
      <c r="AH70" s="56"/>
      <c r="AJ70" s="50"/>
      <c r="AK70" s="70"/>
      <c r="AL70" s="56"/>
      <c r="AN70" s="56"/>
      <c r="AP70" s="56"/>
      <c r="AR70" s="50"/>
      <c r="AS70" s="70"/>
      <c r="AT70" s="56"/>
      <c r="AV70" s="56"/>
      <c r="AX70" s="56"/>
      <c r="AZ70" s="50"/>
      <c r="BA70" s="49"/>
      <c r="BH70" s="50"/>
      <c r="BI70" s="49"/>
      <c r="BP70" s="50"/>
      <c r="BQ70" s="49"/>
      <c r="BX70" s="50"/>
      <c r="BY70" s="49"/>
      <c r="CF70" s="50"/>
      <c r="CG70" s="49"/>
      <c r="CN70" s="50"/>
      <c r="CO70" s="49"/>
      <c r="CV70" s="50"/>
      <c r="CW70" s="49"/>
      <c r="DD70" s="50"/>
      <c r="DE70" s="49"/>
      <c r="DL70" s="50"/>
      <c r="DM70" s="49"/>
      <c r="DT70" s="50"/>
    </row>
    <row r="71" spans="2:124" x14ac:dyDescent="0.25">
      <c r="B71" s="5"/>
      <c r="C71" s="5"/>
      <c r="D71" s="5"/>
      <c r="E71" s="70"/>
      <c r="F71" s="56"/>
      <c r="H71" s="56"/>
      <c r="J71" s="56"/>
      <c r="L71" s="50"/>
      <c r="M71" s="70"/>
      <c r="N71" s="56"/>
      <c r="P71" s="56"/>
      <c r="R71" s="56"/>
      <c r="T71" s="50"/>
      <c r="U71" s="70"/>
      <c r="V71" s="56"/>
      <c r="X71" s="56"/>
      <c r="Z71" s="56"/>
      <c r="AB71" s="50"/>
      <c r="AC71" s="70"/>
      <c r="AD71" s="56"/>
      <c r="AF71" s="56"/>
      <c r="AH71" s="56"/>
      <c r="AJ71" s="50"/>
      <c r="AK71" s="70"/>
      <c r="AL71" s="56"/>
      <c r="AN71" s="56"/>
      <c r="AP71" s="56"/>
      <c r="AR71" s="50"/>
      <c r="AS71" s="70"/>
      <c r="AT71" s="56"/>
      <c r="AV71" s="56"/>
      <c r="AX71" s="56"/>
      <c r="AZ71" s="50"/>
      <c r="BA71" s="49"/>
      <c r="BH71" s="50"/>
      <c r="BI71" s="49"/>
      <c r="BP71" s="50"/>
      <c r="BQ71" s="49"/>
      <c r="BX71" s="50"/>
      <c r="BY71" s="49"/>
      <c r="CF71" s="50"/>
      <c r="CG71" s="49"/>
      <c r="CN71" s="50"/>
      <c r="CO71" s="49"/>
      <c r="CV71" s="50"/>
      <c r="CW71" s="49"/>
      <c r="DD71" s="50"/>
      <c r="DE71" s="49"/>
      <c r="DL71" s="50"/>
      <c r="DM71" s="49"/>
      <c r="DT71" s="50"/>
    </row>
    <row r="72" spans="2:124" ht="14.4" x14ac:dyDescent="0.3">
      <c r="B72"/>
      <c r="C72"/>
      <c r="D72"/>
      <c r="E72" s="49"/>
      <c r="L72" s="50"/>
      <c r="M72" s="49"/>
      <c r="T72" s="50"/>
      <c r="U72" s="49"/>
      <c r="AB72" s="50"/>
      <c r="AC72" s="49"/>
      <c r="AJ72" s="50"/>
      <c r="AK72" s="49"/>
      <c r="AR72" s="50"/>
      <c r="AS72" s="49"/>
      <c r="AZ72" s="50"/>
      <c r="BA72" s="49"/>
      <c r="BH72" s="50"/>
      <c r="BI72" s="49"/>
      <c r="BP72" s="50"/>
      <c r="BQ72" s="49"/>
      <c r="BX72" s="50"/>
      <c r="BY72" s="49"/>
      <c r="CF72" s="50"/>
      <c r="CG72" s="49"/>
      <c r="CN72" s="50"/>
      <c r="CO72" s="49"/>
      <c r="CV72" s="50"/>
      <c r="CW72" s="49"/>
      <c r="DD72" s="50"/>
      <c r="DE72" s="49"/>
      <c r="DL72" s="50"/>
      <c r="DM72" s="49"/>
      <c r="DT72" s="50"/>
    </row>
    <row r="73" spans="2:124" x14ac:dyDescent="0.25">
      <c r="B73" s="5"/>
      <c r="C73" s="5"/>
      <c r="D73" s="5"/>
      <c r="E73" s="49"/>
      <c r="L73" s="50"/>
      <c r="M73" s="49"/>
      <c r="T73" s="50"/>
      <c r="U73" s="49"/>
      <c r="AB73" s="50"/>
      <c r="AC73" s="49"/>
      <c r="AJ73" s="50"/>
      <c r="AK73" s="49"/>
      <c r="AR73" s="50"/>
      <c r="AS73" s="49"/>
      <c r="AZ73" s="50"/>
      <c r="BA73" s="49"/>
      <c r="BH73" s="50"/>
      <c r="BI73" s="49"/>
      <c r="BP73" s="50"/>
      <c r="BQ73" s="49"/>
      <c r="BX73" s="50"/>
      <c r="BY73" s="49"/>
      <c r="CF73" s="50"/>
      <c r="CG73" s="49"/>
      <c r="CN73" s="50"/>
      <c r="CO73" s="49"/>
      <c r="CV73" s="50"/>
      <c r="CW73" s="49"/>
      <c r="DD73" s="50"/>
      <c r="DE73" s="49"/>
      <c r="DL73" s="50"/>
      <c r="DM73" s="49"/>
      <c r="DT73" s="50"/>
    </row>
    <row r="74" spans="2:124" x14ac:dyDescent="0.25">
      <c r="B74" s="5"/>
      <c r="C74" s="5"/>
      <c r="D74" s="5"/>
      <c r="E74" s="49"/>
      <c r="L74" s="50"/>
      <c r="M74" s="49"/>
      <c r="T74" s="50"/>
      <c r="U74" s="49"/>
      <c r="AB74" s="50"/>
      <c r="AC74" s="49"/>
      <c r="AJ74" s="50"/>
      <c r="AK74" s="49"/>
      <c r="AR74" s="50"/>
      <c r="AS74" s="49"/>
      <c r="AZ74" s="50"/>
      <c r="BA74" s="49"/>
      <c r="BH74" s="50"/>
      <c r="BI74" s="49"/>
      <c r="BP74" s="50"/>
      <c r="BQ74" s="49"/>
      <c r="BX74" s="50"/>
      <c r="BY74" s="49"/>
      <c r="CF74" s="50"/>
      <c r="CG74" s="49"/>
      <c r="CN74" s="50"/>
      <c r="CO74" s="49"/>
      <c r="CV74" s="50"/>
      <c r="CW74" s="49"/>
      <c r="DD74" s="50"/>
      <c r="DE74" s="49"/>
      <c r="DL74" s="50"/>
      <c r="DM74" s="49"/>
      <c r="DT74" s="50"/>
    </row>
    <row r="75" spans="2:124" ht="14.4" x14ac:dyDescent="0.3">
      <c r="B75"/>
      <c r="C75"/>
      <c r="D75"/>
      <c r="E75" s="49"/>
      <c r="L75" s="50"/>
      <c r="M75" s="49"/>
      <c r="T75" s="50"/>
      <c r="U75" s="49"/>
      <c r="AB75" s="50"/>
      <c r="AC75" s="49"/>
      <c r="AJ75" s="50"/>
      <c r="AK75" s="49"/>
      <c r="AR75" s="50"/>
      <c r="AS75" s="49"/>
      <c r="AZ75" s="50"/>
      <c r="BA75" s="49"/>
      <c r="BH75" s="50"/>
      <c r="BI75" s="49"/>
      <c r="BP75" s="50"/>
      <c r="BQ75" s="49"/>
      <c r="BX75" s="50"/>
      <c r="BY75" s="49"/>
      <c r="CF75" s="50"/>
      <c r="CG75" s="49"/>
      <c r="CN75" s="50"/>
      <c r="CO75" s="49"/>
      <c r="CV75" s="50"/>
      <c r="CW75" s="49"/>
      <c r="DD75" s="50"/>
      <c r="DE75" s="49"/>
      <c r="DL75" s="50"/>
      <c r="DM75" s="49"/>
      <c r="DT75" s="50"/>
    </row>
    <row r="76" spans="2:124" x14ac:dyDescent="0.25">
      <c r="B76" s="5"/>
      <c r="C76" s="5"/>
      <c r="D76" s="5"/>
      <c r="E76" s="49"/>
      <c r="L76" s="50"/>
      <c r="M76" s="49"/>
      <c r="T76" s="50"/>
      <c r="U76" s="49"/>
      <c r="AB76" s="50"/>
      <c r="AC76" s="49"/>
      <c r="AJ76" s="50"/>
      <c r="AK76" s="49"/>
      <c r="AR76" s="50"/>
      <c r="AS76" s="49"/>
      <c r="AZ76" s="50"/>
      <c r="BA76" s="49"/>
      <c r="BH76" s="50"/>
      <c r="BI76" s="49"/>
      <c r="BP76" s="50"/>
      <c r="BQ76" s="49"/>
      <c r="BX76" s="50"/>
      <c r="BY76" s="49"/>
      <c r="CF76" s="50"/>
      <c r="CG76" s="49"/>
      <c r="CN76" s="50"/>
      <c r="CO76" s="49"/>
      <c r="CV76" s="50"/>
      <c r="CW76" s="49"/>
      <c r="DD76" s="50"/>
      <c r="DE76" s="49"/>
      <c r="DL76" s="50"/>
      <c r="DM76" s="49"/>
      <c r="DT76" s="50"/>
    </row>
    <row r="77" spans="2:124" ht="14.4" x14ac:dyDescent="0.25">
      <c r="B77" s="6"/>
      <c r="C77" s="9"/>
      <c r="D77" s="9"/>
    </row>
    <row r="79" spans="2:124" s="5" customFormat="1" x14ac:dyDescent="0.3"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</row>
    <row r="81" spans="2:3" x14ac:dyDescent="0.25">
      <c r="B81" s="23"/>
    </row>
    <row r="82" spans="2:3" x14ac:dyDescent="0.25">
      <c r="B82" s="5"/>
    </row>
    <row r="83" spans="2:3" ht="14.4" x14ac:dyDescent="0.25">
      <c r="B83" s="93"/>
    </row>
    <row r="84" spans="2:3" ht="14.4" x14ac:dyDescent="0.25">
      <c r="B84" s="93"/>
    </row>
    <row r="85" spans="2:3" x14ac:dyDescent="0.25">
      <c r="B85" s="22"/>
    </row>
    <row r="86" spans="2:3" ht="14.4" x14ac:dyDescent="0.3">
      <c r="B86" s="6"/>
      <c r="C86" s="18"/>
    </row>
    <row r="87" spans="2:3" x14ac:dyDescent="0.25">
      <c r="B87" s="22"/>
    </row>
    <row r="88" spans="2:3" ht="14.4" x14ac:dyDescent="0.3">
      <c r="B88" s="6"/>
      <c r="C88" s="18"/>
    </row>
    <row r="89" spans="2:3" x14ac:dyDescent="0.25">
      <c r="B89" s="8"/>
    </row>
    <row r="90" spans="2:3" x14ac:dyDescent="0.25">
      <c r="B90" s="22"/>
    </row>
    <row r="91" spans="2:3" x14ac:dyDescent="0.25">
      <c r="B91" s="22"/>
    </row>
    <row r="92" spans="2:3" x14ac:dyDescent="0.25">
      <c r="B92" s="22"/>
    </row>
    <row r="93" spans="2:3" x14ac:dyDescent="0.25">
      <c r="B93" s="22"/>
    </row>
    <row r="94" spans="2:3" ht="14.4" x14ac:dyDescent="0.25">
      <c r="B94" s="6"/>
    </row>
    <row r="95" spans="2:3" x14ac:dyDescent="0.25">
      <c r="B95" s="24"/>
      <c r="C95" s="40"/>
    </row>
    <row r="96" spans="2:3" x14ac:dyDescent="0.25">
      <c r="B96" s="5"/>
    </row>
    <row r="97" spans="2:3" x14ac:dyDescent="0.25">
      <c r="B97" s="23"/>
    </row>
    <row r="98" spans="2:3" x14ac:dyDescent="0.25">
      <c r="B98" s="22"/>
    </row>
    <row r="99" spans="2:3" x14ac:dyDescent="0.25">
      <c r="B99" s="22"/>
    </row>
    <row r="100" spans="2:3" x14ac:dyDescent="0.25">
      <c r="B100" s="22"/>
    </row>
    <row r="101" spans="2:3" ht="14.4" x14ac:dyDescent="0.3">
      <c r="B101" s="37"/>
    </row>
    <row r="102" spans="2:3" ht="14.4" x14ac:dyDescent="0.3">
      <c r="B102" s="37"/>
    </row>
    <row r="103" spans="2:3" ht="14.4" x14ac:dyDescent="0.3">
      <c r="B103" s="37"/>
    </row>
    <row r="104" spans="2:3" x14ac:dyDescent="0.25">
      <c r="B104" s="15"/>
    </row>
    <row r="105" spans="2:3" x14ac:dyDescent="0.25">
      <c r="B105" s="22"/>
    </row>
    <row r="106" spans="2:3" x14ac:dyDescent="0.25">
      <c r="B106" s="22"/>
    </row>
    <row r="107" spans="2:3" x14ac:dyDescent="0.25">
      <c r="B107" s="22"/>
    </row>
    <row r="108" spans="2:3" x14ac:dyDescent="0.25">
      <c r="B108" s="22"/>
    </row>
    <row r="109" spans="2:3" x14ac:dyDescent="0.25">
      <c r="B109" s="22"/>
    </row>
    <row r="110" spans="2:3" x14ac:dyDescent="0.25">
      <c r="B110" s="24"/>
      <c r="C110" s="40"/>
    </row>
    <row r="112" spans="2:3" x14ac:dyDescent="0.25">
      <c r="B112" s="23"/>
      <c r="C112" s="40"/>
    </row>
    <row r="113" spans="2:3" x14ac:dyDescent="0.25">
      <c r="B113" s="5"/>
    </row>
    <row r="114" spans="2:3" x14ac:dyDescent="0.25">
      <c r="B114" s="23"/>
    </row>
    <row r="115" spans="2:3" x14ac:dyDescent="0.25">
      <c r="B115" s="5"/>
    </row>
    <row r="116" spans="2:3" x14ac:dyDescent="0.25">
      <c r="B116" s="5"/>
    </row>
    <row r="117" spans="2:3" x14ac:dyDescent="0.25">
      <c r="B117" s="5"/>
    </row>
    <row r="118" spans="2:3" ht="14.4" x14ac:dyDescent="0.3">
      <c r="B118" s="6"/>
      <c r="C118" s="18"/>
    </row>
    <row r="119" spans="2:3" ht="14.4" x14ac:dyDescent="0.25">
      <c r="B119" s="6"/>
    </row>
    <row r="120" spans="2:3" ht="14.4" x14ac:dyDescent="0.25">
      <c r="B120" s="6"/>
    </row>
    <row r="121" spans="2:3" x14ac:dyDescent="0.25">
      <c r="B121" s="8"/>
    </row>
    <row r="122" spans="2:3" x14ac:dyDescent="0.25">
      <c r="B122" s="8"/>
    </row>
    <row r="124" spans="2:3" x14ac:dyDescent="0.25">
      <c r="B124" s="5"/>
    </row>
    <row r="125" spans="2:3" ht="14.4" x14ac:dyDescent="0.25">
      <c r="B125" s="94"/>
      <c r="C125" s="13"/>
    </row>
    <row r="126" spans="2:3" x14ac:dyDescent="0.25">
      <c r="B126" s="23"/>
      <c r="C126" s="40"/>
    </row>
    <row r="127" spans="2:3" x14ac:dyDescent="0.25">
      <c r="B127" s="5"/>
    </row>
    <row r="128" spans="2:3" x14ac:dyDescent="0.25">
      <c r="B128" s="23"/>
      <c r="C128" s="40"/>
    </row>
    <row r="129" spans="2:3" x14ac:dyDescent="0.25">
      <c r="B129" s="5"/>
    </row>
    <row r="130" spans="2:3" x14ac:dyDescent="0.25">
      <c r="B130" s="5"/>
    </row>
    <row r="131" spans="2:3" x14ac:dyDescent="0.25">
      <c r="B131" s="5"/>
    </row>
    <row r="132" spans="2:3" x14ac:dyDescent="0.25">
      <c r="B132" s="5"/>
    </row>
    <row r="133" spans="2:3" x14ac:dyDescent="0.25">
      <c r="B133" s="23"/>
      <c r="C133" s="40"/>
    </row>
    <row r="134" spans="2:3" x14ac:dyDescent="0.25">
      <c r="B134" s="5"/>
    </row>
    <row r="135" spans="2:3" x14ac:dyDescent="0.25">
      <c r="B135" s="23"/>
    </row>
    <row r="136" spans="2:3" x14ac:dyDescent="0.25">
      <c r="B136" s="5"/>
    </row>
    <row r="137" spans="2:3" x14ac:dyDescent="0.25">
      <c r="B137" s="5"/>
    </row>
    <row r="138" spans="2:3" x14ac:dyDescent="0.25">
      <c r="B138" s="5"/>
    </row>
    <row r="139" spans="2:3" x14ac:dyDescent="0.25">
      <c r="B139" s="23"/>
    </row>
    <row r="140" spans="2:3" x14ac:dyDescent="0.25">
      <c r="B140" s="5"/>
    </row>
    <row r="141" spans="2:3" x14ac:dyDescent="0.25">
      <c r="B141" s="23"/>
      <c r="C141" s="40"/>
    </row>
    <row r="142" spans="2:3" x14ac:dyDescent="0.25">
      <c r="B142" s="5"/>
    </row>
    <row r="143" spans="2:3" ht="14.4" x14ac:dyDescent="0.25">
      <c r="B143" s="9"/>
    </row>
    <row r="145" spans="2:19" x14ac:dyDescent="0.25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</row>
    <row r="147" spans="2:19" x14ac:dyDescent="0.25">
      <c r="B147" s="23"/>
    </row>
    <row r="148" spans="2:19" x14ac:dyDescent="0.25">
      <c r="B148" s="5"/>
    </row>
    <row r="149" spans="2:19" x14ac:dyDescent="0.25">
      <c r="B149" s="5"/>
    </row>
    <row r="150" spans="2:19" x14ac:dyDescent="0.25">
      <c r="B150" s="5"/>
    </row>
    <row r="151" spans="2:19" x14ac:dyDescent="0.25">
      <c r="B151" s="5"/>
    </row>
    <row r="152" spans="2:19" x14ac:dyDescent="0.25">
      <c r="B152" s="5"/>
    </row>
    <row r="153" spans="2:19" x14ac:dyDescent="0.25">
      <c r="B153" s="5"/>
    </row>
    <row r="154" spans="2:19" x14ac:dyDescent="0.25">
      <c r="B154" s="107"/>
    </row>
    <row r="155" spans="2:19" x14ac:dyDescent="0.25">
      <c r="B155" s="107"/>
    </row>
    <row r="156" spans="2:19" ht="14.4" x14ac:dyDescent="0.25">
      <c r="B156" s="6"/>
    </row>
    <row r="157" spans="2:19" ht="14.4" x14ac:dyDescent="0.25">
      <c r="B157" s="6"/>
    </row>
    <row r="158" spans="2:19" x14ac:dyDescent="0.25">
      <c r="B158" s="5"/>
    </row>
    <row r="159" spans="2:19" ht="14.4" x14ac:dyDescent="0.25">
      <c r="B159" s="6"/>
    </row>
    <row r="160" spans="2:19" ht="14.4" x14ac:dyDescent="0.25">
      <c r="B160" s="6"/>
    </row>
    <row r="161" spans="2:19" x14ac:dyDescent="0.25">
      <c r="B161" s="5"/>
    </row>
    <row r="162" spans="2:19" ht="14.4" x14ac:dyDescent="0.3">
      <c r="B162" s="101"/>
    </row>
    <row r="163" spans="2:19" ht="14.4" x14ac:dyDescent="0.3">
      <c r="B163" s="101"/>
    </row>
    <row r="164" spans="2:19" ht="14.4" x14ac:dyDescent="0.3">
      <c r="B164" s="101"/>
    </row>
    <row r="165" spans="2:19" ht="14.4" x14ac:dyDescent="0.3">
      <c r="B165" s="101"/>
    </row>
    <row r="166" spans="2:19" ht="14.4" x14ac:dyDescent="0.3">
      <c r="B166" s="101"/>
    </row>
    <row r="167" spans="2:19" ht="14.4" x14ac:dyDescent="0.3">
      <c r="B167" s="101"/>
    </row>
    <row r="168" spans="2:19" ht="14.4" x14ac:dyDescent="0.3">
      <c r="B168" s="101"/>
    </row>
    <row r="169" spans="2:19" ht="14.4" x14ac:dyDescent="0.3">
      <c r="B169" s="101"/>
    </row>
    <row r="170" spans="2:19" ht="14.4" x14ac:dyDescent="0.3">
      <c r="B170" s="101"/>
    </row>
    <row r="171" spans="2:19" ht="14.4" x14ac:dyDescent="0.3">
      <c r="B171" s="101"/>
    </row>
    <row r="172" spans="2:19" ht="14.4" x14ac:dyDescent="0.3">
      <c r="B172" s="101"/>
    </row>
    <row r="173" spans="2:19" x14ac:dyDescent="0.25">
      <c r="B173" s="23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</row>
    <row r="174" spans="2:19" x14ac:dyDescent="0.25">
      <c r="B174" s="5"/>
    </row>
    <row r="175" spans="2:19" x14ac:dyDescent="0.25">
      <c r="B175" s="23"/>
    </row>
    <row r="176" spans="2:19" x14ac:dyDescent="0.25">
      <c r="B176" s="5"/>
    </row>
    <row r="177" spans="2:19" ht="14.4" x14ac:dyDescent="0.25">
      <c r="B177" s="7"/>
    </row>
    <row r="178" spans="2:19" x14ac:dyDescent="0.25">
      <c r="B178" s="5"/>
    </row>
    <row r="179" spans="2:19" x14ac:dyDescent="0.25">
      <c r="B179" s="5"/>
    </row>
    <row r="180" spans="2:19" x14ac:dyDescent="0.25">
      <c r="B180" s="5"/>
    </row>
    <row r="181" spans="2:19" x14ac:dyDescent="0.25">
      <c r="B181" s="5"/>
    </row>
    <row r="182" spans="2:19" x14ac:dyDescent="0.25">
      <c r="B182" s="5"/>
    </row>
    <row r="183" spans="2:19" x14ac:dyDescent="0.25">
      <c r="B183" s="107"/>
    </row>
    <row r="184" spans="2:19" ht="14.4" x14ac:dyDescent="0.3">
      <c r="B184" s="101"/>
    </row>
    <row r="185" spans="2:19" x14ac:dyDescent="0.25">
      <c r="B185" s="107"/>
    </row>
    <row r="186" spans="2:19" x14ac:dyDescent="0.25">
      <c r="B186" s="107"/>
    </row>
    <row r="187" spans="2:19" x14ac:dyDescent="0.25">
      <c r="B187" s="5"/>
    </row>
    <row r="188" spans="2:19" ht="14.4" x14ac:dyDescent="0.3">
      <c r="B188" s="101"/>
    </row>
    <row r="189" spans="2:19" x14ac:dyDescent="0.25">
      <c r="B189" s="23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</row>
    <row r="190" spans="2:19" x14ac:dyDescent="0.25">
      <c r="B190" s="5"/>
    </row>
    <row r="191" spans="2:19" x14ac:dyDescent="0.25">
      <c r="B191" s="23"/>
    </row>
    <row r="192" spans="2:19" x14ac:dyDescent="0.25">
      <c r="B192" s="5"/>
    </row>
    <row r="193" spans="2:19" x14ac:dyDescent="0.25">
      <c r="B193" s="5"/>
    </row>
    <row r="194" spans="2:19" x14ac:dyDescent="0.25">
      <c r="B194" s="5"/>
    </row>
    <row r="195" spans="2:19" x14ac:dyDescent="0.25">
      <c r="B195" s="5"/>
    </row>
    <row r="196" spans="2:19" x14ac:dyDescent="0.25">
      <c r="B196" s="5"/>
    </row>
    <row r="197" spans="2:19" x14ac:dyDescent="0.25">
      <c r="B197" s="5"/>
    </row>
    <row r="198" spans="2:19" x14ac:dyDescent="0.25">
      <c r="B198" s="5"/>
    </row>
    <row r="199" spans="2:19" ht="14.4" x14ac:dyDescent="0.3">
      <c r="B199" s="101"/>
    </row>
    <row r="200" spans="2:19" ht="14.4" x14ac:dyDescent="0.3">
      <c r="B200" s="101"/>
    </row>
    <row r="201" spans="2:19" ht="14.4" x14ac:dyDescent="0.25">
      <c r="B201" s="6"/>
    </row>
    <row r="202" spans="2:19" x14ac:dyDescent="0.25">
      <c r="B202" s="23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</row>
    <row r="203" spans="2:19" x14ac:dyDescent="0.25">
      <c r="B203" s="5"/>
    </row>
    <row r="204" spans="2:19" x14ac:dyDescent="0.25">
      <c r="B204" s="23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</row>
  </sheetData>
  <mergeCells count="4">
    <mergeCell ref="B11:BM11"/>
    <mergeCell ref="BN11:DY11"/>
    <mergeCell ref="B79:S79"/>
    <mergeCell ref="B145:S1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1BD7-C1FA-483F-A943-79D35AA44D65}">
  <dimension ref="B3:Y18"/>
  <sheetViews>
    <sheetView workbookViewId="0">
      <selection activeCell="G21" sqref="G21"/>
    </sheetView>
  </sheetViews>
  <sheetFormatPr defaultRowHeight="14.4" x14ac:dyDescent="0.3"/>
  <cols>
    <col min="22" max="22" width="13.21875" bestFit="1" customWidth="1"/>
  </cols>
  <sheetData>
    <row r="3" spans="2:25" x14ac:dyDescent="0.3">
      <c r="H3">
        <v>1</v>
      </c>
      <c r="I3">
        <f>H3+1</f>
        <v>2</v>
      </c>
      <c r="J3">
        <f t="shared" ref="J3:Q3" si="0">I3+1</f>
        <v>3</v>
      </c>
      <c r="K3">
        <f t="shared" si="0"/>
        <v>4</v>
      </c>
      <c r="L3">
        <f t="shared" si="0"/>
        <v>5</v>
      </c>
      <c r="M3">
        <f t="shared" si="0"/>
        <v>6</v>
      </c>
      <c r="N3">
        <f t="shared" si="0"/>
        <v>7</v>
      </c>
      <c r="O3">
        <f t="shared" si="0"/>
        <v>8</v>
      </c>
      <c r="P3">
        <f t="shared" si="0"/>
        <v>9</v>
      </c>
      <c r="Q3">
        <f t="shared" si="0"/>
        <v>10</v>
      </c>
      <c r="R3" s="115">
        <v>11</v>
      </c>
    </row>
    <row r="4" spans="2:25" x14ac:dyDescent="0.3">
      <c r="B4" s="116"/>
      <c r="C4" s="116">
        <v>2021</v>
      </c>
      <c r="D4" s="116">
        <f>C4+1</f>
        <v>2022</v>
      </c>
      <c r="E4" s="116">
        <f t="shared" ref="E4:Q4" si="1">D4+1</f>
        <v>2023</v>
      </c>
      <c r="F4" s="116">
        <f t="shared" si="1"/>
        <v>2024</v>
      </c>
      <c r="G4" s="116">
        <f t="shared" si="1"/>
        <v>2025</v>
      </c>
      <c r="H4" s="116">
        <f t="shared" si="1"/>
        <v>2026</v>
      </c>
      <c r="I4" s="116">
        <f t="shared" si="1"/>
        <v>2027</v>
      </c>
      <c r="J4" s="116">
        <f t="shared" si="1"/>
        <v>2028</v>
      </c>
      <c r="K4" s="116">
        <f t="shared" si="1"/>
        <v>2029</v>
      </c>
      <c r="L4" s="116">
        <f t="shared" si="1"/>
        <v>2030</v>
      </c>
      <c r="M4" s="116">
        <f t="shared" si="1"/>
        <v>2031</v>
      </c>
      <c r="N4" s="116">
        <f t="shared" si="1"/>
        <v>2032</v>
      </c>
      <c r="O4" s="116">
        <f t="shared" si="1"/>
        <v>2033</v>
      </c>
      <c r="P4" s="116">
        <f t="shared" si="1"/>
        <v>2034</v>
      </c>
      <c r="Q4" s="117">
        <f t="shared" si="1"/>
        <v>2035</v>
      </c>
      <c r="R4" s="116"/>
      <c r="T4" s="128" t="s">
        <v>346</v>
      </c>
      <c r="U4" s="128" t="s">
        <v>347</v>
      </c>
      <c r="V4" s="129">
        <f>'AWL YoY'!J142*'AWL YoY'!J13</f>
        <v>47029.578732893082</v>
      </c>
      <c r="W4" s="128" t="s">
        <v>348</v>
      </c>
      <c r="X4" s="129"/>
      <c r="Y4" s="129"/>
    </row>
    <row r="5" spans="2:25" x14ac:dyDescent="0.3">
      <c r="B5" s="115" t="s">
        <v>36</v>
      </c>
      <c r="C5" s="118">
        <f>'AWL YoY'!E35</f>
        <v>10575.500000000015</v>
      </c>
      <c r="D5" s="118">
        <f>'AWL YoY'!F35</f>
        <v>14272.099999999979</v>
      </c>
      <c r="E5" s="118">
        <f>'AWL YoY'!G35</f>
        <v>5998.300000000052</v>
      </c>
      <c r="F5" s="118">
        <f>'AWL YoY'!H35</f>
        <v>7714.1000000000276</v>
      </c>
      <c r="G5" s="118">
        <f>'AWL YoY'!I35</f>
        <v>20866.400000000045</v>
      </c>
      <c r="H5" s="118">
        <f>'AWL YoY'!J35</f>
        <v>25625.379000000063</v>
      </c>
      <c r="I5" s="118">
        <f>'AWL YoY'!K35</f>
        <v>27391.642992000059</v>
      </c>
      <c r="J5" s="118">
        <f>'AWL YoY'!L35</f>
        <v>29200.371214139952</v>
      </c>
      <c r="K5" s="118">
        <f>'AWL YoY'!M35</f>
        <v>31058.011232589524</v>
      </c>
      <c r="L5" s="118">
        <f>'AWL YoY'!N35</f>
        <v>32970.925984640126</v>
      </c>
      <c r="M5" s="118">
        <f>'AWL YoY'!O35</f>
        <v>34945.427781282116</v>
      </c>
      <c r="N5" s="118">
        <f>'AWL YoY'!P35</f>
        <v>36987.810424544397</v>
      </c>
      <c r="O5" s="118">
        <f>'AWL YoY'!Q35</f>
        <v>39104.379681007042</v>
      </c>
      <c r="P5" s="118">
        <f>'AWL YoY'!R35</f>
        <v>41301.482333584812</v>
      </c>
      <c r="Q5" s="118">
        <f>'AWL YoY'!S35</f>
        <v>43585.534016335056</v>
      </c>
      <c r="R5" s="115"/>
    </row>
    <row r="6" spans="2:25" x14ac:dyDescent="0.3"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20"/>
      <c r="R6" s="115"/>
    </row>
    <row r="7" spans="2:25" x14ac:dyDescent="0.3">
      <c r="B7" s="115" t="s">
        <v>234</v>
      </c>
      <c r="C7" s="118">
        <f>'AWL YoY'!E33</f>
        <v>2677.7</v>
      </c>
      <c r="D7" s="118">
        <f>'AWL YoY'!F33</f>
        <v>3090.6</v>
      </c>
      <c r="E7" s="118">
        <f>'AWL YoY'!G33</f>
        <v>3584.6</v>
      </c>
      <c r="F7" s="118">
        <f>'AWL YoY'!H33</f>
        <v>3638.5</v>
      </c>
      <c r="G7" s="118">
        <f>'AWL YoY'!I33</f>
        <v>3951</v>
      </c>
      <c r="H7" s="118">
        <f>'AWL YoY'!J33</f>
        <v>4886.9909999999991</v>
      </c>
      <c r="I7" s="118">
        <f>'AWL YoY'!K33</f>
        <v>4646.3455080000003</v>
      </c>
      <c r="J7" s="118">
        <f>'AWL YoY'!L33</f>
        <v>4439.5167108599999</v>
      </c>
      <c r="K7" s="118">
        <f>'AWL YoY'!M33</f>
        <v>4263.8710886604003</v>
      </c>
      <c r="L7" s="118">
        <f>'AWL YoY'!N33</f>
        <v>4117.0504526722625</v>
      </c>
      <c r="M7" s="118">
        <f>'AWL YoY'!O33</f>
        <v>3996.9474778960143</v>
      </c>
      <c r="N7" s="118">
        <f>'AWL YoY'!P33</f>
        <v>3901.683597592631</v>
      </c>
      <c r="O7" s="118">
        <f>'AWL YoY'!Q33</f>
        <v>3829.589042236671</v>
      </c>
      <c r="P7" s="118">
        <f>'AWL YoY'!R33</f>
        <v>3779.1848258212453</v>
      </c>
      <c r="Q7" s="118">
        <f>'AWL YoY'!S33</f>
        <v>3749.1665010412889</v>
      </c>
      <c r="R7" s="115"/>
    </row>
    <row r="8" spans="2:25" x14ac:dyDescent="0.3"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20"/>
      <c r="R8" s="115"/>
    </row>
    <row r="9" spans="2:25" x14ac:dyDescent="0.3">
      <c r="B9" s="115" t="s">
        <v>339</v>
      </c>
      <c r="C9" s="121">
        <f>C5*C10</f>
        <v>1311.6229005614532</v>
      </c>
      <c r="D9" s="121">
        <f t="shared" ref="D9:Q9" si="2">D5*D10</f>
        <v>3737.5499623210267</v>
      </c>
      <c r="E9" s="121">
        <f t="shared" si="2"/>
        <v>1726.2816211121619</v>
      </c>
      <c r="F9" s="121">
        <f t="shared" si="2"/>
        <v>2237.9886816903072</v>
      </c>
      <c r="G9" s="121">
        <f t="shared" si="2"/>
        <v>5698.8456020036565</v>
      </c>
      <c r="H9" s="121">
        <f t="shared" si="2"/>
        <v>7230.2006848500178</v>
      </c>
      <c r="I9" s="121">
        <f t="shared" si="2"/>
        <v>7728.5520701928172</v>
      </c>
      <c r="J9" s="121">
        <f t="shared" si="2"/>
        <v>8238.8847380695861</v>
      </c>
      <c r="K9" s="121">
        <f t="shared" si="2"/>
        <v>8763.0178692751342</v>
      </c>
      <c r="L9" s="121">
        <f t="shared" si="2"/>
        <v>9302.7467665662134</v>
      </c>
      <c r="M9" s="121">
        <f t="shared" si="2"/>
        <v>9859.8524484887475</v>
      </c>
      <c r="N9" s="121">
        <f t="shared" si="2"/>
        <v>10436.110711285202</v>
      </c>
      <c r="O9" s="121">
        <f t="shared" si="2"/>
        <v>11033.300726996138</v>
      </c>
      <c r="P9" s="121">
        <f t="shared" si="2"/>
        <v>11653.213240420955</v>
      </c>
      <c r="Q9" s="122">
        <f t="shared" si="2"/>
        <v>12297.658422708937</v>
      </c>
      <c r="R9" s="115"/>
    </row>
    <row r="10" spans="2:25" x14ac:dyDescent="0.3">
      <c r="B10" s="115" t="s">
        <v>340</v>
      </c>
      <c r="C10" s="123">
        <f>'AWL YoY'!E47</f>
        <v>0.12402467028144781</v>
      </c>
      <c r="D10" s="123">
        <f>'AWL YoY'!F47</f>
        <v>0.26187806716047618</v>
      </c>
      <c r="E10" s="123">
        <f>'AWL YoY'!G47</f>
        <v>0.2877951454765762</v>
      </c>
      <c r="F10" s="123">
        <f>'AWL YoY'!H47</f>
        <v>0.29011662821201428</v>
      </c>
      <c r="G10" s="123">
        <f>'AWL YoY'!I47</f>
        <v>0.27311110694722829</v>
      </c>
      <c r="H10" s="123">
        <f>'AWL YoY'!J47</f>
        <v>0.28215000000000001</v>
      </c>
      <c r="I10" s="123">
        <f>'AWL YoY'!K47</f>
        <v>0.28215000000000001</v>
      </c>
      <c r="J10" s="123">
        <f>'AWL YoY'!L47</f>
        <v>0.28214999999999996</v>
      </c>
      <c r="K10" s="123">
        <f>'AWL YoY'!M47</f>
        <v>0.28215000000000001</v>
      </c>
      <c r="L10" s="123">
        <f>'AWL YoY'!N47</f>
        <v>0.28215000000000007</v>
      </c>
      <c r="M10" s="123">
        <f>'AWL YoY'!O47</f>
        <v>0.28214999999999996</v>
      </c>
      <c r="N10" s="123">
        <f>'AWL YoY'!P47</f>
        <v>0.28215000000000001</v>
      </c>
      <c r="O10" s="123">
        <f>'AWL YoY'!Q47</f>
        <v>0.28215000000000001</v>
      </c>
      <c r="P10" s="123">
        <f>'AWL YoY'!R47</f>
        <v>0.28215000000000001</v>
      </c>
      <c r="Q10" s="123">
        <f>'AWL YoY'!S47</f>
        <v>0.28215000000000001</v>
      </c>
      <c r="R10" s="115"/>
    </row>
    <row r="11" spans="2:25" x14ac:dyDescent="0.3"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20"/>
      <c r="R11" s="115"/>
    </row>
    <row r="12" spans="2:25" x14ac:dyDescent="0.3">
      <c r="B12" s="115" t="s">
        <v>341</v>
      </c>
      <c r="C12" s="115"/>
      <c r="D12" s="118">
        <f>D13-C13</f>
        <v>70361.700000000012</v>
      </c>
      <c r="E12" s="118">
        <f t="shared" ref="E12:Q12" si="3">E13-D13</f>
        <v>-6146.5000000000146</v>
      </c>
      <c r="F12" s="118">
        <f t="shared" si="3"/>
        <v>-13830.5</v>
      </c>
      <c r="G12" s="118">
        <f t="shared" si="3"/>
        <v>19742.10000000002</v>
      </c>
      <c r="H12" s="118">
        <f t="shared" si="3"/>
        <v>-1219.6433972602972</v>
      </c>
      <c r="I12" s="118">
        <f t="shared" si="3"/>
        <v>4167.0428301369975</v>
      </c>
      <c r="J12" s="118">
        <f t="shared" si="3"/>
        <v>4124.3477191724814</v>
      </c>
      <c r="K12" s="118">
        <f t="shared" si="3"/>
        <v>4845.2119726973906</v>
      </c>
      <c r="L12" s="118">
        <f t="shared" si="3"/>
        <v>4823.8729562373192</v>
      </c>
      <c r="M12" s="118">
        <f t="shared" si="3"/>
        <v>5065.0666040491924</v>
      </c>
      <c r="N12" s="118">
        <f t="shared" si="3"/>
        <v>5013.1704298273689</v>
      </c>
      <c r="O12" s="118">
        <f t="shared" si="3"/>
        <v>5889.385435388569</v>
      </c>
      <c r="P12" s="118">
        <f t="shared" si="3"/>
        <v>5863.4477275124518</v>
      </c>
      <c r="Q12" s="119">
        <f t="shared" si="3"/>
        <v>6156.6201138880861</v>
      </c>
      <c r="R12" s="115"/>
    </row>
    <row r="13" spans="2:25" x14ac:dyDescent="0.3">
      <c r="B13" s="115" t="s">
        <v>342</v>
      </c>
      <c r="C13" s="118">
        <f>'AWL YoY'!E79+'AWL YoY'!E81+'AWL YoY'!E85-'AWL YoY'!E114-'AWL YoY'!E121</f>
        <v>14433.699999999993</v>
      </c>
      <c r="D13" s="118">
        <f>'AWL YoY'!F79+'AWL YoY'!F81+'AWL YoY'!F85-'AWL YoY'!F114-'AWL YoY'!F121</f>
        <v>84795.400000000009</v>
      </c>
      <c r="E13" s="118">
        <f>'AWL YoY'!G79+'AWL YoY'!G81+'AWL YoY'!G85-'AWL YoY'!G114-'AWL YoY'!G121</f>
        <v>78648.899999999994</v>
      </c>
      <c r="F13" s="118">
        <f>'AWL YoY'!H79+'AWL YoY'!H81+'AWL YoY'!H85-'AWL YoY'!H114-'AWL YoY'!H121</f>
        <v>64818.399999999994</v>
      </c>
      <c r="G13" s="118">
        <f>'AWL YoY'!I79+'AWL YoY'!I81+'AWL YoY'!I85-'AWL YoY'!I114-'AWL YoY'!I121</f>
        <v>84560.500000000015</v>
      </c>
      <c r="H13" s="118">
        <f>'AWL YoY'!J79+'AWL YoY'!J81+'AWL YoY'!J85-'AWL YoY'!J114-'AWL YoY'!J121</f>
        <v>83340.856602739717</v>
      </c>
      <c r="I13" s="118">
        <f>'AWL YoY'!K79+'AWL YoY'!K81+'AWL YoY'!K85-'AWL YoY'!K114-'AWL YoY'!K121</f>
        <v>87507.899432876715</v>
      </c>
      <c r="J13" s="118">
        <f>'AWL YoY'!L79+'AWL YoY'!L81+'AWL YoY'!L85-'AWL YoY'!L114-'AWL YoY'!L121</f>
        <v>91632.247152049196</v>
      </c>
      <c r="K13" s="118">
        <f>'AWL YoY'!M79+'AWL YoY'!M81+'AWL YoY'!M85-'AWL YoY'!M114-'AWL YoY'!M121</f>
        <v>96477.459124746587</v>
      </c>
      <c r="L13" s="118">
        <f>'AWL YoY'!N79+'AWL YoY'!N81+'AWL YoY'!N85-'AWL YoY'!N114-'AWL YoY'!N121</f>
        <v>101301.33208098391</v>
      </c>
      <c r="M13" s="118">
        <f>'AWL YoY'!O79+'AWL YoY'!O81+'AWL YoY'!O85-'AWL YoY'!O114-'AWL YoY'!O121</f>
        <v>106366.3986850331</v>
      </c>
      <c r="N13" s="118">
        <f>'AWL YoY'!P79+'AWL YoY'!P81+'AWL YoY'!P85-'AWL YoY'!P114-'AWL YoY'!P121</f>
        <v>111379.56911486047</v>
      </c>
      <c r="O13" s="118">
        <f>'AWL YoY'!Q79+'AWL YoY'!Q81+'AWL YoY'!Q85-'AWL YoY'!Q114-'AWL YoY'!Q121</f>
        <v>117268.95455024904</v>
      </c>
      <c r="P13" s="118">
        <f>'AWL YoY'!R79+'AWL YoY'!R81+'AWL YoY'!R85-'AWL YoY'!R114-'AWL YoY'!R121</f>
        <v>123132.40227776149</v>
      </c>
      <c r="Q13" s="118">
        <f>'AWL YoY'!S79+'AWL YoY'!S81+'AWL YoY'!S85-'AWL YoY'!S114-'AWL YoY'!S121</f>
        <v>129289.02239164957</v>
      </c>
      <c r="R13" s="115"/>
    </row>
    <row r="14" spans="2:25" x14ac:dyDescent="0.3"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20"/>
      <c r="R14" s="115"/>
    </row>
    <row r="15" spans="2:25" x14ac:dyDescent="0.3">
      <c r="B15" s="115" t="s">
        <v>343</v>
      </c>
      <c r="C15" s="118">
        <f>('AWL YoY'!E180+'AWL YoY'!E182)-'AWL YoY'!E183</f>
        <v>-4625.5</v>
      </c>
      <c r="D15" s="118">
        <f>('AWL YoY'!F180+'AWL YoY'!F182)-'AWL YoY'!F183</f>
        <v>-5366.2</v>
      </c>
      <c r="E15" s="118">
        <f>('AWL YoY'!G180+'AWL YoY'!G182)-'AWL YoY'!G183</f>
        <v>-6844.3</v>
      </c>
      <c r="F15" s="118">
        <f>('AWL YoY'!H180+'AWL YoY'!H182)-'AWL YoY'!H183</f>
        <v>-9346.2999999999993</v>
      </c>
      <c r="G15" s="118">
        <f>('AWL YoY'!I180+'AWL YoY'!I182)-'AWL YoY'!I183</f>
        <v>-10314.699999999999</v>
      </c>
      <c r="H15" s="118">
        <f>('AWL YoY'!J180+'AWL YoY'!J182)-'AWL YoY'!J183</f>
        <v>-6685.5852000000004</v>
      </c>
      <c r="I15" s="118">
        <f>('AWL YoY'!K180+'AWL YoY'!K182)-'AWL YoY'!K183</f>
        <v>-7019.8644599999998</v>
      </c>
      <c r="J15" s="118">
        <f>('AWL YoY'!L180+'AWL YoY'!L182)-'AWL YoY'!L183</f>
        <v>-7370.8576830000002</v>
      </c>
      <c r="K15" s="118">
        <f>('AWL YoY'!M180+'AWL YoY'!M182)-'AWL YoY'!M183</f>
        <v>-7739.4005671500008</v>
      </c>
      <c r="L15" s="118">
        <f>('AWL YoY'!N180+'AWL YoY'!N182)-'AWL YoY'!N183</f>
        <v>-8126.3705955075011</v>
      </c>
      <c r="M15" s="118">
        <f>('AWL YoY'!O180+'AWL YoY'!O182)-'AWL YoY'!O183</f>
        <v>-8532.6891252828755</v>
      </c>
      <c r="N15" s="118">
        <f>('AWL YoY'!P180+'AWL YoY'!P182)-'AWL YoY'!P183</f>
        <v>-8959.3235815470198</v>
      </c>
      <c r="O15" s="118">
        <f>('AWL YoY'!Q180+'AWL YoY'!Q182)-'AWL YoY'!Q183</f>
        <v>-9407.2897606243714</v>
      </c>
      <c r="P15" s="118">
        <f>('AWL YoY'!R180+'AWL YoY'!R182)-'AWL YoY'!R183</f>
        <v>-9877.6542486555918</v>
      </c>
      <c r="Q15" s="118">
        <f>('AWL YoY'!S180+'AWL YoY'!S182)-'AWL YoY'!S183</f>
        <v>-10371.536961088372</v>
      </c>
      <c r="R15" s="115"/>
    </row>
    <row r="16" spans="2:25" x14ac:dyDescent="0.3"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20"/>
      <c r="R16" s="115"/>
    </row>
    <row r="17" spans="2:18" x14ac:dyDescent="0.3">
      <c r="B17" s="116" t="s">
        <v>344</v>
      </c>
      <c r="C17" s="124">
        <f>C5+C7-C9-C12-C15</f>
        <v>16567.07709943856</v>
      </c>
      <c r="D17" s="124">
        <f t="shared" ref="D17:P17" si="4">D5+D7-D9-D12-D15</f>
        <v>-51370.349962321066</v>
      </c>
      <c r="E17" s="124">
        <f t="shared" si="4"/>
        <v>20847.418378887905</v>
      </c>
      <c r="F17" s="124">
        <f t="shared" si="4"/>
        <v>32291.411318309718</v>
      </c>
      <c r="G17" s="124">
        <f t="shared" si="4"/>
        <v>9691.1543979963662</v>
      </c>
      <c r="H17" s="124">
        <f t="shared" si="4"/>
        <v>31187.397912410343</v>
      </c>
      <c r="I17" s="124">
        <f t="shared" si="4"/>
        <v>27162.258059670243</v>
      </c>
      <c r="J17" s="124">
        <f t="shared" si="4"/>
        <v>28647.513150757884</v>
      </c>
      <c r="K17" s="124">
        <f t="shared" si="4"/>
        <v>29453.053046427402</v>
      </c>
      <c r="L17" s="124">
        <f t="shared" si="4"/>
        <v>31087.727310016362</v>
      </c>
      <c r="M17" s="124">
        <f t="shared" si="4"/>
        <v>32550.145331923068</v>
      </c>
      <c r="N17" s="124">
        <f t="shared" si="4"/>
        <v>34399.536462571472</v>
      </c>
      <c r="O17" s="124">
        <f t="shared" si="4"/>
        <v>35418.572321483378</v>
      </c>
      <c r="P17" s="124">
        <f t="shared" si="4"/>
        <v>37441.660440128246</v>
      </c>
      <c r="Q17" s="125">
        <f>Q5+Q7-Q9-Q12-Q15</f>
        <v>39251.958941867699</v>
      </c>
      <c r="R17" s="126"/>
    </row>
    <row r="18" spans="2:18" x14ac:dyDescent="0.3">
      <c r="B18" s="116" t="s">
        <v>345</v>
      </c>
      <c r="C18" s="115"/>
      <c r="D18" s="115"/>
      <c r="E18" s="115"/>
      <c r="F18" s="115"/>
      <c r="G18" s="115"/>
      <c r="H18" s="121">
        <f>H17/(1+$L$26)^H3</f>
        <v>31187.397912410343</v>
      </c>
      <c r="I18" s="121">
        <f t="shared" ref="I18:Q18" si="5">I17/(1+$L$26)^I3</f>
        <v>27162.258059670243</v>
      </c>
      <c r="J18" s="121">
        <f t="shared" si="5"/>
        <v>28647.513150757884</v>
      </c>
      <c r="K18" s="121">
        <f t="shared" si="5"/>
        <v>29453.053046427402</v>
      </c>
      <c r="L18" s="121">
        <f t="shared" si="5"/>
        <v>31087.727310016362</v>
      </c>
      <c r="M18" s="121">
        <f t="shared" si="5"/>
        <v>32550.145331923068</v>
      </c>
      <c r="N18" s="121">
        <f t="shared" si="5"/>
        <v>34399.536462571472</v>
      </c>
      <c r="O18" s="121">
        <f t="shared" si="5"/>
        <v>35418.572321483378</v>
      </c>
      <c r="P18" s="121">
        <f t="shared" si="5"/>
        <v>37441.660440128246</v>
      </c>
      <c r="Q18" s="122">
        <f t="shared" si="5"/>
        <v>39251.958941867699</v>
      </c>
      <c r="R18" s="1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84FD-61D7-4C10-9BB6-0C4B122BEED6}">
  <dimension ref="B1:R37"/>
  <sheetViews>
    <sheetView topLeftCell="D1" workbookViewId="0">
      <selection activeCell="E25" sqref="E25"/>
    </sheetView>
  </sheetViews>
  <sheetFormatPr defaultRowHeight="14.4" x14ac:dyDescent="0.3"/>
  <cols>
    <col min="2" max="2" width="24.5546875" bestFit="1" customWidth="1"/>
    <col min="3" max="3" width="16" bestFit="1" customWidth="1"/>
  </cols>
  <sheetData>
    <row r="1" spans="2:18" x14ac:dyDescent="0.3">
      <c r="C1" s="180" t="s">
        <v>410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2:18" x14ac:dyDescent="0.3">
      <c r="B2" s="128"/>
      <c r="C2" s="128" t="s">
        <v>409</v>
      </c>
      <c r="D2">
        <v>2021</v>
      </c>
      <c r="E2">
        <v>2022</v>
      </c>
      <c r="F2">
        <v>2023</v>
      </c>
      <c r="G2">
        <v>2024</v>
      </c>
      <c r="H2">
        <v>2025</v>
      </c>
      <c r="I2">
        <v>2026</v>
      </c>
      <c r="J2">
        <v>2027</v>
      </c>
      <c r="K2">
        <v>2028</v>
      </c>
      <c r="L2">
        <v>2029</v>
      </c>
      <c r="M2">
        <v>2030</v>
      </c>
      <c r="N2">
        <v>2031</v>
      </c>
      <c r="O2">
        <v>2032</v>
      </c>
      <c r="P2">
        <v>2033</v>
      </c>
      <c r="Q2">
        <v>2034</v>
      </c>
      <c r="R2">
        <v>2035</v>
      </c>
    </row>
    <row r="4" spans="2:18" x14ac:dyDescent="0.3">
      <c r="C4" s="128" t="s">
        <v>21</v>
      </c>
    </row>
    <row r="5" spans="2:18" x14ac:dyDescent="0.3">
      <c r="C5" s="128"/>
    </row>
    <row r="6" spans="2:18" x14ac:dyDescent="0.3">
      <c r="C6" s="128" t="s">
        <v>32</v>
      </c>
    </row>
    <row r="7" spans="2:18" x14ac:dyDescent="0.3">
      <c r="C7" s="128"/>
    </row>
    <row r="8" spans="2:18" x14ac:dyDescent="0.3">
      <c r="C8" s="128" t="s">
        <v>36</v>
      </c>
    </row>
    <row r="9" spans="2:18" x14ac:dyDescent="0.3">
      <c r="C9" s="128"/>
    </row>
    <row r="10" spans="2:18" x14ac:dyDescent="0.3">
      <c r="C10" s="128" t="s">
        <v>402</v>
      </c>
    </row>
    <row r="11" spans="2:18" x14ac:dyDescent="0.3">
      <c r="C11" s="128"/>
    </row>
    <row r="12" spans="2:18" x14ac:dyDescent="0.3">
      <c r="C12" s="128" t="s">
        <v>403</v>
      </c>
    </row>
    <row r="13" spans="2:18" x14ac:dyDescent="0.3">
      <c r="C13" s="128"/>
    </row>
    <row r="14" spans="2:18" x14ac:dyDescent="0.3">
      <c r="C14" s="128" t="s">
        <v>404</v>
      </c>
    </row>
    <row r="15" spans="2:18" x14ac:dyDescent="0.3">
      <c r="C15" s="128"/>
    </row>
    <row r="16" spans="2:18" x14ac:dyDescent="0.3">
      <c r="C16" s="128" t="s">
        <v>405</v>
      </c>
    </row>
    <row r="17" spans="2:18" x14ac:dyDescent="0.3">
      <c r="C17" s="128"/>
    </row>
    <row r="18" spans="2:18" x14ac:dyDescent="0.3">
      <c r="C18" s="128" t="s">
        <v>225</v>
      </c>
    </row>
    <row r="19" spans="2:18" x14ac:dyDescent="0.3">
      <c r="C19" s="128"/>
    </row>
    <row r="20" spans="2:18" x14ac:dyDescent="0.3">
      <c r="C20" s="128" t="s">
        <v>406</v>
      </c>
    </row>
    <row r="21" spans="2:18" x14ac:dyDescent="0.3">
      <c r="C21" s="128"/>
    </row>
    <row r="22" spans="2:18" s="128" customFormat="1" x14ac:dyDescent="0.3">
      <c r="B22" s="128" t="s">
        <v>407</v>
      </c>
      <c r="C22" s="128" t="s">
        <v>408</v>
      </c>
      <c r="D22" s="128">
        <f>'Adj Closing share price'!B253</f>
        <v>0</v>
      </c>
      <c r="E22" s="128">
        <f>'Adj Closing share price'!C253</f>
        <v>390.90000000000003</v>
      </c>
      <c r="F22" s="128">
        <f>'Adj Closing share price'!D253</f>
        <v>601.84775280898862</v>
      </c>
      <c r="G22" s="128">
        <f>'Adj Closing share price'!E253</f>
        <v>372.01138211382113</v>
      </c>
      <c r="H22" s="128">
        <f>'Adj Closing share price'!F253</f>
        <v>321.12285140562273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</row>
    <row r="23" spans="2:18" s="128" customFormat="1" x14ac:dyDescent="0.3"/>
    <row r="25" spans="2:18" x14ac:dyDescent="0.3">
      <c r="C25" t="s">
        <v>411</v>
      </c>
    </row>
    <row r="28" spans="2:18" x14ac:dyDescent="0.3">
      <c r="C28" t="s">
        <v>412</v>
      </c>
    </row>
    <row r="31" spans="2:18" x14ac:dyDescent="0.3">
      <c r="C31" t="s">
        <v>413</v>
      </c>
    </row>
    <row r="34" spans="3:3" x14ac:dyDescent="0.3">
      <c r="C34" t="s">
        <v>414</v>
      </c>
    </row>
    <row r="37" spans="3:3" x14ac:dyDescent="0.3">
      <c r="C37" t="s">
        <v>415</v>
      </c>
    </row>
  </sheetData>
  <mergeCells count="1">
    <mergeCell ref="C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A1E3-CF0C-4DB9-BD45-C299936C75CA}">
  <dimension ref="B5:DY210"/>
  <sheetViews>
    <sheetView zoomScale="80" workbookViewId="0">
      <selection activeCell="A39" sqref="A39:XFD39"/>
    </sheetView>
  </sheetViews>
  <sheetFormatPr defaultRowHeight="13.8" x14ac:dyDescent="0.25"/>
  <cols>
    <col min="1" max="1" width="1.77734375" style="10" customWidth="1"/>
    <col min="2" max="2" width="33.88671875" style="10" customWidth="1"/>
    <col min="3" max="3" width="8.88671875" style="10"/>
    <col min="4" max="4" width="3.33203125" style="10" customWidth="1"/>
    <col min="5" max="36" width="10.33203125" style="10" bestFit="1" customWidth="1"/>
    <col min="37" max="47" width="10.6640625" style="10" bestFit="1" customWidth="1"/>
    <col min="48" max="48" width="14.109375" style="10" bestFit="1" customWidth="1"/>
    <col min="49" max="49" width="10.6640625" style="10" bestFit="1" customWidth="1"/>
    <col min="50" max="50" width="11.5546875" style="10" bestFit="1" customWidth="1"/>
    <col min="51" max="51" width="11.77734375" style="10" bestFit="1" customWidth="1"/>
    <col min="52" max="124" width="11.5546875" style="10" bestFit="1" customWidth="1"/>
    <col min="125" max="16384" width="8.88671875" style="10"/>
  </cols>
  <sheetData>
    <row r="5" spans="2:129" x14ac:dyDescent="0.25">
      <c r="E5" s="71" t="s">
        <v>106</v>
      </c>
      <c r="F5" s="71" t="s">
        <v>107</v>
      </c>
      <c r="G5" s="71" t="s">
        <v>108</v>
      </c>
      <c r="H5" s="71" t="s">
        <v>109</v>
      </c>
      <c r="I5" s="71" t="s">
        <v>110</v>
      </c>
      <c r="J5" s="71" t="s">
        <v>111</v>
      </c>
      <c r="K5" s="71" t="s">
        <v>112</v>
      </c>
      <c r="L5" s="72" t="s">
        <v>1</v>
      </c>
      <c r="M5" s="71" t="s">
        <v>113</v>
      </c>
      <c r="N5" s="71" t="s">
        <v>114</v>
      </c>
      <c r="O5" s="71" t="s">
        <v>115</v>
      </c>
      <c r="P5" s="71" t="s">
        <v>116</v>
      </c>
      <c r="Q5" s="71" t="s">
        <v>117</v>
      </c>
      <c r="R5" s="71" t="s">
        <v>118</v>
      </c>
      <c r="S5" s="71" t="s">
        <v>119</v>
      </c>
      <c r="T5" s="72" t="s">
        <v>2</v>
      </c>
      <c r="U5" s="71" t="s">
        <v>103</v>
      </c>
      <c r="V5" s="71" t="s">
        <v>120</v>
      </c>
      <c r="W5" s="71" t="s">
        <v>121</v>
      </c>
      <c r="X5" s="71" t="s">
        <v>122</v>
      </c>
      <c r="Y5" s="71" t="s">
        <v>123</v>
      </c>
      <c r="Z5" s="71" t="s">
        <v>124</v>
      </c>
      <c r="AA5" s="71" t="s">
        <v>125</v>
      </c>
      <c r="AB5" s="72" t="s">
        <v>3</v>
      </c>
      <c r="AC5" s="71" t="s">
        <v>126</v>
      </c>
      <c r="AD5" s="71" t="s">
        <v>127</v>
      </c>
      <c r="AE5" s="71" t="s">
        <v>128</v>
      </c>
      <c r="AF5" s="71" t="s">
        <v>129</v>
      </c>
      <c r="AG5" s="71" t="s">
        <v>130</v>
      </c>
      <c r="AH5" s="71" t="s">
        <v>105</v>
      </c>
      <c r="AI5" s="71" t="s">
        <v>104</v>
      </c>
      <c r="AJ5" s="72" t="s">
        <v>4</v>
      </c>
      <c r="AK5" s="71" t="s">
        <v>89</v>
      </c>
      <c r="AL5" s="71" t="s">
        <v>90</v>
      </c>
      <c r="AM5" s="71" t="s">
        <v>91</v>
      </c>
      <c r="AN5" s="71" t="s">
        <v>92</v>
      </c>
      <c r="AO5" s="71" t="s">
        <v>93</v>
      </c>
      <c r="AP5" s="71" t="s">
        <v>94</v>
      </c>
      <c r="AQ5" s="71" t="s">
        <v>95</v>
      </c>
      <c r="AR5" s="72" t="s">
        <v>5</v>
      </c>
      <c r="AS5" s="71" t="s">
        <v>96</v>
      </c>
      <c r="AT5" s="71" t="s">
        <v>97</v>
      </c>
      <c r="AU5" s="71" t="s">
        <v>98</v>
      </c>
      <c r="AV5" s="71" t="s">
        <v>99</v>
      </c>
      <c r="AW5" s="71" t="s">
        <v>100</v>
      </c>
      <c r="AX5" s="73" t="s">
        <v>101</v>
      </c>
      <c r="AY5" s="73" t="s">
        <v>102</v>
      </c>
      <c r="AZ5" s="74" t="s">
        <v>6</v>
      </c>
      <c r="BA5" s="73" t="s">
        <v>131</v>
      </c>
      <c r="BB5" s="73" t="s">
        <v>132</v>
      </c>
      <c r="BC5" s="73" t="s">
        <v>133</v>
      </c>
      <c r="BD5" s="73" t="s">
        <v>134</v>
      </c>
      <c r="BE5" s="73" t="s">
        <v>135</v>
      </c>
      <c r="BF5" s="73" t="s">
        <v>136</v>
      </c>
      <c r="BG5" s="73" t="s">
        <v>137</v>
      </c>
      <c r="BH5" s="74" t="s">
        <v>7</v>
      </c>
      <c r="BI5" s="73" t="s">
        <v>138</v>
      </c>
      <c r="BJ5" s="73" t="s">
        <v>139</v>
      </c>
      <c r="BK5" s="73" t="s">
        <v>140</v>
      </c>
      <c r="BL5" s="73" t="s">
        <v>141</v>
      </c>
      <c r="BM5" s="73" t="s">
        <v>142</v>
      </c>
      <c r="BN5" s="73" t="s">
        <v>143</v>
      </c>
      <c r="BO5" s="73" t="s">
        <v>144</v>
      </c>
      <c r="BP5" s="74" t="s">
        <v>8</v>
      </c>
      <c r="BQ5" s="73" t="s">
        <v>145</v>
      </c>
      <c r="BR5" s="73" t="s">
        <v>146</v>
      </c>
      <c r="BS5" s="73" t="s">
        <v>147</v>
      </c>
      <c r="BT5" s="73" t="s">
        <v>148</v>
      </c>
      <c r="BU5" s="73" t="s">
        <v>149</v>
      </c>
      <c r="BV5" s="73" t="s">
        <v>150</v>
      </c>
      <c r="BW5" s="73" t="s">
        <v>151</v>
      </c>
      <c r="BX5" s="74" t="s">
        <v>9</v>
      </c>
      <c r="BY5" s="73" t="s">
        <v>152</v>
      </c>
      <c r="BZ5" s="73" t="s">
        <v>153</v>
      </c>
      <c r="CA5" s="73" t="s">
        <v>154</v>
      </c>
      <c r="CB5" s="73" t="s">
        <v>155</v>
      </c>
      <c r="CC5" s="73" t="s">
        <v>156</v>
      </c>
      <c r="CD5" s="73" t="s">
        <v>157</v>
      </c>
      <c r="CE5" s="73" t="s">
        <v>158</v>
      </c>
      <c r="CF5" s="74" t="s">
        <v>10</v>
      </c>
      <c r="CG5" s="73" t="s">
        <v>159</v>
      </c>
      <c r="CH5" s="73" t="s">
        <v>160</v>
      </c>
      <c r="CI5" s="73" t="s">
        <v>161</v>
      </c>
      <c r="CJ5" s="73" t="s">
        <v>162</v>
      </c>
      <c r="CK5" s="73" t="s">
        <v>163</v>
      </c>
      <c r="CL5" s="73" t="s">
        <v>164</v>
      </c>
      <c r="CM5" s="73" t="s">
        <v>165</v>
      </c>
      <c r="CN5" s="74" t="s">
        <v>11</v>
      </c>
      <c r="CO5" s="73" t="s">
        <v>166</v>
      </c>
      <c r="CP5" s="73" t="s">
        <v>167</v>
      </c>
      <c r="CQ5" s="73" t="s">
        <v>168</v>
      </c>
      <c r="CR5" s="73" t="s">
        <v>169</v>
      </c>
      <c r="CS5" s="73" t="s">
        <v>170</v>
      </c>
      <c r="CT5" s="73" t="s">
        <v>171</v>
      </c>
      <c r="CU5" s="73" t="s">
        <v>172</v>
      </c>
      <c r="CV5" s="74" t="s">
        <v>12</v>
      </c>
      <c r="CW5" s="73" t="s">
        <v>173</v>
      </c>
      <c r="CX5" s="73" t="s">
        <v>174</v>
      </c>
      <c r="CY5" s="73" t="s">
        <v>175</v>
      </c>
      <c r="CZ5" s="73" t="s">
        <v>176</v>
      </c>
      <c r="DA5" s="73" t="s">
        <v>177</v>
      </c>
      <c r="DB5" s="73" t="s">
        <v>178</v>
      </c>
      <c r="DC5" s="73" t="s">
        <v>179</v>
      </c>
      <c r="DD5" s="74" t="s">
        <v>13</v>
      </c>
      <c r="DE5" s="73" t="s">
        <v>180</v>
      </c>
      <c r="DF5" s="73" t="s">
        <v>181</v>
      </c>
      <c r="DG5" s="73" t="s">
        <v>182</v>
      </c>
      <c r="DH5" s="73" t="s">
        <v>183</v>
      </c>
      <c r="DI5" s="73" t="s">
        <v>184</v>
      </c>
      <c r="DJ5" s="73" t="s">
        <v>185</v>
      </c>
      <c r="DK5" s="73" t="s">
        <v>186</v>
      </c>
      <c r="DL5" s="74" t="s">
        <v>14</v>
      </c>
      <c r="DM5" s="73" t="s">
        <v>187</v>
      </c>
      <c r="DN5" s="73" t="s">
        <v>188</v>
      </c>
      <c r="DO5" s="73" t="s">
        <v>189</v>
      </c>
      <c r="DP5" s="73" t="s">
        <v>190</v>
      </c>
      <c r="DQ5" s="73" t="s">
        <v>191</v>
      </c>
      <c r="DR5" s="73" t="s">
        <v>192</v>
      </c>
      <c r="DS5" s="73" t="s">
        <v>193</v>
      </c>
      <c r="DT5" s="74" t="s">
        <v>15</v>
      </c>
    </row>
    <row r="6" spans="2:129" x14ac:dyDescent="0.25">
      <c r="E6" s="75">
        <v>44012</v>
      </c>
      <c r="F6" s="75">
        <v>44104</v>
      </c>
      <c r="G6" s="75">
        <v>44104</v>
      </c>
      <c r="H6" s="75">
        <v>44196</v>
      </c>
      <c r="I6" s="75">
        <v>44196</v>
      </c>
      <c r="J6" s="75">
        <v>44286</v>
      </c>
      <c r="K6" s="75">
        <v>44286</v>
      </c>
      <c r="L6" s="76">
        <v>44286</v>
      </c>
      <c r="M6" s="75">
        <v>44377</v>
      </c>
      <c r="N6" s="75">
        <v>44469</v>
      </c>
      <c r="O6" s="75">
        <v>44469</v>
      </c>
      <c r="P6" s="75">
        <v>44561</v>
      </c>
      <c r="Q6" s="75">
        <v>44561</v>
      </c>
      <c r="R6" s="75">
        <v>44651</v>
      </c>
      <c r="S6" s="75">
        <v>44651</v>
      </c>
      <c r="T6" s="76">
        <v>44651</v>
      </c>
      <c r="U6" s="75">
        <v>44742</v>
      </c>
      <c r="V6" s="75">
        <v>44834</v>
      </c>
      <c r="W6" s="75">
        <v>44834</v>
      </c>
      <c r="X6" s="75">
        <v>44926</v>
      </c>
      <c r="Y6" s="75">
        <v>44926</v>
      </c>
      <c r="Z6" s="75">
        <v>45016</v>
      </c>
      <c r="AA6" s="75">
        <v>45016</v>
      </c>
      <c r="AB6" s="76">
        <v>45016</v>
      </c>
      <c r="AC6" s="75">
        <v>45107</v>
      </c>
      <c r="AD6" s="75">
        <v>45199</v>
      </c>
      <c r="AE6" s="75">
        <v>45199</v>
      </c>
      <c r="AF6" s="75">
        <v>45291</v>
      </c>
      <c r="AG6" s="75">
        <v>45291</v>
      </c>
      <c r="AH6" s="75">
        <v>45382</v>
      </c>
      <c r="AI6" s="75">
        <v>45382</v>
      </c>
      <c r="AJ6" s="76">
        <v>45382</v>
      </c>
      <c r="AK6" s="75">
        <v>45473</v>
      </c>
      <c r="AL6" s="75">
        <v>45565</v>
      </c>
      <c r="AM6" s="75">
        <v>45565</v>
      </c>
      <c r="AN6" s="75">
        <v>45657</v>
      </c>
      <c r="AO6" s="75">
        <v>45657</v>
      </c>
      <c r="AP6" s="75">
        <v>45747</v>
      </c>
      <c r="AQ6" s="75">
        <v>45747</v>
      </c>
      <c r="AR6" s="76">
        <v>45747</v>
      </c>
      <c r="AS6" s="75">
        <v>45838</v>
      </c>
      <c r="AT6" s="75">
        <v>45930</v>
      </c>
      <c r="AU6" s="75">
        <v>45930</v>
      </c>
      <c r="AV6" s="75">
        <v>46022</v>
      </c>
      <c r="AW6" s="75">
        <v>46022</v>
      </c>
      <c r="AX6" s="77">
        <v>46112</v>
      </c>
      <c r="AY6" s="77">
        <v>46112</v>
      </c>
      <c r="AZ6" s="78">
        <v>46112</v>
      </c>
      <c r="BA6" s="77">
        <v>46203</v>
      </c>
      <c r="BB6" s="77">
        <v>46295</v>
      </c>
      <c r="BC6" s="77">
        <v>46295</v>
      </c>
      <c r="BD6" s="77">
        <v>46387</v>
      </c>
      <c r="BE6" s="77">
        <v>46387</v>
      </c>
      <c r="BF6" s="77">
        <v>46477</v>
      </c>
      <c r="BG6" s="77">
        <v>46477</v>
      </c>
      <c r="BH6" s="78">
        <v>46477</v>
      </c>
      <c r="BI6" s="77">
        <v>46568</v>
      </c>
      <c r="BJ6" s="77">
        <v>46660</v>
      </c>
      <c r="BK6" s="77">
        <v>46660</v>
      </c>
      <c r="BL6" s="77">
        <v>46752</v>
      </c>
      <c r="BM6" s="77">
        <v>46752</v>
      </c>
      <c r="BN6" s="77">
        <v>46843</v>
      </c>
      <c r="BO6" s="77">
        <v>46843</v>
      </c>
      <c r="BP6" s="78">
        <v>46843</v>
      </c>
      <c r="BQ6" s="77">
        <v>46934</v>
      </c>
      <c r="BR6" s="77">
        <v>47026</v>
      </c>
      <c r="BS6" s="77">
        <v>47026</v>
      </c>
      <c r="BT6" s="77">
        <v>47118</v>
      </c>
      <c r="BU6" s="77">
        <v>47118</v>
      </c>
      <c r="BV6" s="77">
        <v>47208</v>
      </c>
      <c r="BW6" s="77">
        <v>47208</v>
      </c>
      <c r="BX6" s="78">
        <v>47208</v>
      </c>
      <c r="BY6" s="77">
        <v>47299</v>
      </c>
      <c r="BZ6" s="77">
        <v>47391</v>
      </c>
      <c r="CA6" s="77">
        <v>47391</v>
      </c>
      <c r="CB6" s="77">
        <v>47483</v>
      </c>
      <c r="CC6" s="77">
        <v>47483</v>
      </c>
      <c r="CD6" s="77">
        <v>47573</v>
      </c>
      <c r="CE6" s="77">
        <v>47573</v>
      </c>
      <c r="CF6" s="78">
        <v>47573</v>
      </c>
      <c r="CG6" s="77">
        <v>47664</v>
      </c>
      <c r="CH6" s="77">
        <v>47756</v>
      </c>
      <c r="CI6" s="77">
        <v>47756</v>
      </c>
      <c r="CJ6" s="77">
        <v>47848</v>
      </c>
      <c r="CK6" s="77">
        <v>47848</v>
      </c>
      <c r="CL6" s="77">
        <v>47938</v>
      </c>
      <c r="CM6" s="77">
        <v>47938</v>
      </c>
      <c r="CN6" s="78">
        <v>47938</v>
      </c>
      <c r="CO6" s="77">
        <v>48029</v>
      </c>
      <c r="CP6" s="77">
        <v>48121</v>
      </c>
      <c r="CQ6" s="77">
        <v>48121</v>
      </c>
      <c r="CR6" s="77">
        <v>48213</v>
      </c>
      <c r="CS6" s="77">
        <v>48213</v>
      </c>
      <c r="CT6" s="77">
        <v>48304</v>
      </c>
      <c r="CU6" s="77">
        <v>48304</v>
      </c>
      <c r="CV6" s="78">
        <v>48304</v>
      </c>
      <c r="CW6" s="77">
        <v>48395</v>
      </c>
      <c r="CX6" s="77">
        <v>48487</v>
      </c>
      <c r="CY6" s="77">
        <v>48487</v>
      </c>
      <c r="CZ6" s="77">
        <v>48579</v>
      </c>
      <c r="DA6" s="77">
        <v>48579</v>
      </c>
      <c r="DB6" s="77">
        <v>48669</v>
      </c>
      <c r="DC6" s="77">
        <v>48669</v>
      </c>
      <c r="DD6" s="78">
        <v>48669</v>
      </c>
      <c r="DE6" s="77">
        <v>48760</v>
      </c>
      <c r="DF6" s="77">
        <v>48852</v>
      </c>
      <c r="DG6" s="77">
        <v>48852</v>
      </c>
      <c r="DH6" s="77">
        <v>48944</v>
      </c>
      <c r="DI6" s="77">
        <v>48944</v>
      </c>
      <c r="DJ6" s="77">
        <v>49034</v>
      </c>
      <c r="DK6" s="77">
        <v>49034</v>
      </c>
      <c r="DL6" s="78">
        <v>49034</v>
      </c>
      <c r="DM6" s="77">
        <v>49125</v>
      </c>
      <c r="DN6" s="77">
        <v>49217</v>
      </c>
      <c r="DO6" s="77">
        <v>49217</v>
      </c>
      <c r="DP6" s="77">
        <v>49309</v>
      </c>
      <c r="DQ6" s="77">
        <v>49309</v>
      </c>
      <c r="DR6" s="77">
        <v>49399</v>
      </c>
      <c r="DS6" s="77">
        <v>49399</v>
      </c>
      <c r="DT6" s="78">
        <v>49399</v>
      </c>
    </row>
    <row r="7" spans="2:129" x14ac:dyDescent="0.25">
      <c r="E7" s="71" t="s">
        <v>16</v>
      </c>
      <c r="F7" s="71" t="s">
        <v>16</v>
      </c>
      <c r="G7" s="71" t="s">
        <v>16</v>
      </c>
      <c r="H7" s="71" t="s">
        <v>16</v>
      </c>
      <c r="I7" s="71" t="s">
        <v>16</v>
      </c>
      <c r="J7" s="71" t="s">
        <v>16</v>
      </c>
      <c r="K7" s="71" t="s">
        <v>16</v>
      </c>
      <c r="L7" s="72" t="s">
        <v>16</v>
      </c>
      <c r="M7" s="71" t="s">
        <v>16</v>
      </c>
      <c r="N7" s="71" t="s">
        <v>16</v>
      </c>
      <c r="O7" s="71" t="s">
        <v>16</v>
      </c>
      <c r="P7" s="71" t="s">
        <v>16</v>
      </c>
      <c r="Q7" s="71" t="s">
        <v>16</v>
      </c>
      <c r="R7" s="71" t="s">
        <v>16</v>
      </c>
      <c r="S7" s="71" t="s">
        <v>16</v>
      </c>
      <c r="T7" s="72" t="s">
        <v>16</v>
      </c>
      <c r="U7" s="71" t="s">
        <v>16</v>
      </c>
      <c r="V7" s="71" t="s">
        <v>16</v>
      </c>
      <c r="W7" s="71" t="s">
        <v>16</v>
      </c>
      <c r="X7" s="71" t="s">
        <v>16</v>
      </c>
      <c r="Y7" s="71" t="s">
        <v>16</v>
      </c>
      <c r="Z7" s="71" t="s">
        <v>16</v>
      </c>
      <c r="AA7" s="71" t="s">
        <v>16</v>
      </c>
      <c r="AB7" s="72" t="s">
        <v>16</v>
      </c>
      <c r="AC7" s="71" t="s">
        <v>16</v>
      </c>
      <c r="AD7" s="71" t="s">
        <v>16</v>
      </c>
      <c r="AE7" s="71" t="s">
        <v>16</v>
      </c>
      <c r="AF7" s="71" t="s">
        <v>16</v>
      </c>
      <c r="AG7" s="71" t="s">
        <v>16</v>
      </c>
      <c r="AH7" s="71" t="s">
        <v>16</v>
      </c>
      <c r="AI7" s="71" t="s">
        <v>16</v>
      </c>
      <c r="AJ7" s="72" t="s">
        <v>16</v>
      </c>
      <c r="AK7" s="71" t="s">
        <v>16</v>
      </c>
      <c r="AL7" s="71" t="s">
        <v>16</v>
      </c>
      <c r="AM7" s="71" t="s">
        <v>16</v>
      </c>
      <c r="AN7" s="71" t="s">
        <v>16</v>
      </c>
      <c r="AO7" s="71" t="s">
        <v>16</v>
      </c>
      <c r="AP7" s="71" t="s">
        <v>16</v>
      </c>
      <c r="AQ7" s="71" t="s">
        <v>16</v>
      </c>
      <c r="AR7" s="72" t="s">
        <v>16</v>
      </c>
      <c r="AS7" s="71" t="s">
        <v>16</v>
      </c>
      <c r="AT7" s="71" t="s">
        <v>16</v>
      </c>
      <c r="AU7" s="71" t="s">
        <v>16</v>
      </c>
      <c r="AV7" s="71" t="s">
        <v>16</v>
      </c>
      <c r="AW7" s="71" t="s">
        <v>16</v>
      </c>
      <c r="AX7" s="73" t="s">
        <v>16</v>
      </c>
      <c r="AY7" s="73" t="s">
        <v>16</v>
      </c>
      <c r="AZ7" s="74" t="s">
        <v>16</v>
      </c>
      <c r="BA7" s="73" t="s">
        <v>16</v>
      </c>
      <c r="BB7" s="73" t="s">
        <v>16</v>
      </c>
      <c r="BC7" s="73" t="s">
        <v>16</v>
      </c>
      <c r="BD7" s="73" t="s">
        <v>16</v>
      </c>
      <c r="BE7" s="73" t="s">
        <v>16</v>
      </c>
      <c r="BF7" s="73" t="s">
        <v>16</v>
      </c>
      <c r="BG7" s="73" t="s">
        <v>16</v>
      </c>
      <c r="BH7" s="74" t="s">
        <v>16</v>
      </c>
      <c r="BI7" s="73" t="s">
        <v>16</v>
      </c>
      <c r="BJ7" s="73" t="s">
        <v>16</v>
      </c>
      <c r="BK7" s="73" t="s">
        <v>16</v>
      </c>
      <c r="BL7" s="73" t="s">
        <v>16</v>
      </c>
      <c r="BM7" s="73" t="s">
        <v>16</v>
      </c>
      <c r="BN7" s="73" t="s">
        <v>16</v>
      </c>
      <c r="BO7" s="73" t="s">
        <v>16</v>
      </c>
      <c r="BP7" s="74" t="s">
        <v>16</v>
      </c>
      <c r="BQ7" s="73" t="s">
        <v>16</v>
      </c>
      <c r="BR7" s="73" t="s">
        <v>16</v>
      </c>
      <c r="BS7" s="73" t="s">
        <v>16</v>
      </c>
      <c r="BT7" s="73" t="s">
        <v>16</v>
      </c>
      <c r="BU7" s="73" t="s">
        <v>16</v>
      </c>
      <c r="BV7" s="73" t="s">
        <v>16</v>
      </c>
      <c r="BW7" s="73" t="s">
        <v>16</v>
      </c>
      <c r="BX7" s="74" t="s">
        <v>16</v>
      </c>
      <c r="BY7" s="73" t="s">
        <v>16</v>
      </c>
      <c r="BZ7" s="73" t="s">
        <v>16</v>
      </c>
      <c r="CA7" s="73" t="s">
        <v>16</v>
      </c>
      <c r="CB7" s="73" t="s">
        <v>16</v>
      </c>
      <c r="CC7" s="73" t="s">
        <v>16</v>
      </c>
      <c r="CD7" s="73" t="s">
        <v>16</v>
      </c>
      <c r="CE7" s="73" t="s">
        <v>16</v>
      </c>
      <c r="CF7" s="74" t="s">
        <v>16</v>
      </c>
      <c r="CG7" s="73" t="s">
        <v>16</v>
      </c>
      <c r="CH7" s="73" t="s">
        <v>16</v>
      </c>
      <c r="CI7" s="73" t="s">
        <v>16</v>
      </c>
      <c r="CJ7" s="73" t="s">
        <v>16</v>
      </c>
      <c r="CK7" s="73" t="s">
        <v>16</v>
      </c>
      <c r="CL7" s="73" t="s">
        <v>16</v>
      </c>
      <c r="CM7" s="73" t="s">
        <v>16</v>
      </c>
      <c r="CN7" s="74" t="s">
        <v>16</v>
      </c>
      <c r="CO7" s="73" t="s">
        <v>16</v>
      </c>
      <c r="CP7" s="73" t="s">
        <v>16</v>
      </c>
      <c r="CQ7" s="73" t="s">
        <v>16</v>
      </c>
      <c r="CR7" s="73" t="s">
        <v>16</v>
      </c>
      <c r="CS7" s="73" t="s">
        <v>16</v>
      </c>
      <c r="CT7" s="73" t="s">
        <v>16</v>
      </c>
      <c r="CU7" s="73" t="s">
        <v>16</v>
      </c>
      <c r="CV7" s="74" t="s">
        <v>16</v>
      </c>
      <c r="CW7" s="73" t="s">
        <v>16</v>
      </c>
      <c r="CX7" s="73" t="s">
        <v>16</v>
      </c>
      <c r="CY7" s="73" t="s">
        <v>16</v>
      </c>
      <c r="CZ7" s="73" t="s">
        <v>16</v>
      </c>
      <c r="DA7" s="73" t="s">
        <v>16</v>
      </c>
      <c r="DB7" s="73" t="s">
        <v>16</v>
      </c>
      <c r="DC7" s="73" t="s">
        <v>16</v>
      </c>
      <c r="DD7" s="74" t="s">
        <v>16</v>
      </c>
      <c r="DE7" s="73" t="s">
        <v>16</v>
      </c>
      <c r="DF7" s="73" t="s">
        <v>16</v>
      </c>
      <c r="DG7" s="73" t="s">
        <v>16</v>
      </c>
      <c r="DH7" s="73" t="s">
        <v>16</v>
      </c>
      <c r="DI7" s="73" t="s">
        <v>16</v>
      </c>
      <c r="DJ7" s="73" t="s">
        <v>16</v>
      </c>
      <c r="DK7" s="73" t="s">
        <v>16</v>
      </c>
      <c r="DL7" s="74" t="s">
        <v>16</v>
      </c>
      <c r="DM7" s="73" t="s">
        <v>16</v>
      </c>
      <c r="DN7" s="73" t="s">
        <v>16</v>
      </c>
      <c r="DO7" s="73" t="s">
        <v>16</v>
      </c>
      <c r="DP7" s="73" t="s">
        <v>16</v>
      </c>
      <c r="DQ7" s="73" t="s">
        <v>16</v>
      </c>
      <c r="DR7" s="73" t="s">
        <v>16</v>
      </c>
      <c r="DS7" s="73" t="s">
        <v>16</v>
      </c>
      <c r="DT7" s="74" t="s">
        <v>16</v>
      </c>
    </row>
    <row r="9" spans="2:129" x14ac:dyDescent="0.25">
      <c r="B9" s="10" t="s">
        <v>18</v>
      </c>
      <c r="C9" s="10" t="s">
        <v>19</v>
      </c>
    </row>
    <row r="11" spans="2:129" x14ac:dyDescent="0.25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</row>
    <row r="13" spans="2:129" s="40" customFormat="1" x14ac:dyDescent="0.25">
      <c r="B13" s="40" t="s">
        <v>350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62"/>
      <c r="AC13" s="65"/>
      <c r="AD13" s="16"/>
      <c r="AE13" s="16"/>
      <c r="AF13" s="16"/>
      <c r="AG13" s="16"/>
      <c r="AH13" s="16"/>
      <c r="AI13" s="16"/>
      <c r="AJ13" s="62"/>
      <c r="AK13" s="65"/>
      <c r="AL13" s="16"/>
      <c r="AM13" s="16"/>
      <c r="AN13" s="15"/>
      <c r="AO13" s="16"/>
      <c r="AP13" s="16"/>
      <c r="AQ13" s="16"/>
      <c r="AR13" s="62"/>
      <c r="AS13" s="65"/>
      <c r="AT13" s="16"/>
      <c r="AU13" s="16"/>
      <c r="AV13" s="16"/>
      <c r="AW13" s="16"/>
      <c r="AX13" s="47"/>
      <c r="AY13" s="16"/>
      <c r="AZ13" s="62"/>
      <c r="BA13" s="47"/>
      <c r="BB13" s="47"/>
      <c r="BC13" s="16"/>
      <c r="BD13" s="47"/>
      <c r="BE13" s="16"/>
      <c r="BF13" s="47"/>
      <c r="BG13" s="16"/>
      <c r="BH13" s="62"/>
      <c r="BI13" s="47"/>
      <c r="BJ13" s="47"/>
      <c r="BK13" s="16"/>
      <c r="BL13" s="47"/>
      <c r="BM13" s="16"/>
      <c r="BN13" s="47"/>
      <c r="BO13" s="16"/>
      <c r="BP13" s="62"/>
      <c r="BQ13" s="47"/>
      <c r="BR13" s="47"/>
      <c r="BS13" s="16"/>
      <c r="BT13" s="47"/>
      <c r="BU13" s="16"/>
      <c r="BV13" s="47"/>
      <c r="BW13" s="16"/>
      <c r="BX13" s="62"/>
      <c r="BY13" s="47"/>
      <c r="BZ13" s="47"/>
      <c r="CA13" s="16"/>
      <c r="CB13" s="47"/>
      <c r="CC13" s="16"/>
      <c r="CD13" s="47"/>
      <c r="CE13" s="16"/>
      <c r="CF13" s="62"/>
      <c r="CG13" s="47"/>
      <c r="CH13" s="47"/>
      <c r="CI13" s="16"/>
      <c r="CJ13" s="47"/>
      <c r="CK13" s="16"/>
      <c r="CL13" s="47"/>
      <c r="CM13" s="16"/>
      <c r="CN13" s="62"/>
      <c r="CO13" s="47"/>
      <c r="CP13" s="47"/>
      <c r="CQ13" s="16"/>
      <c r="CR13" s="47"/>
      <c r="CS13" s="16"/>
      <c r="CT13" s="47"/>
      <c r="CU13" s="16"/>
      <c r="CV13" s="62"/>
      <c r="CW13" s="47"/>
      <c r="CX13" s="47"/>
      <c r="CY13" s="16"/>
      <c r="CZ13" s="47"/>
      <c r="DA13" s="16"/>
      <c r="DB13" s="47"/>
      <c r="DC13" s="16"/>
      <c r="DD13" s="62"/>
      <c r="DE13" s="47"/>
      <c r="DF13" s="47"/>
      <c r="DG13" s="16"/>
      <c r="DH13" s="47"/>
      <c r="DI13" s="16"/>
      <c r="DJ13" s="47"/>
      <c r="DK13" s="16"/>
      <c r="DL13" s="62"/>
      <c r="DM13" s="47"/>
      <c r="DN13" s="47"/>
      <c r="DO13" s="16"/>
      <c r="DP13" s="47"/>
      <c r="DQ13" s="16"/>
      <c r="DR13" s="47"/>
      <c r="DS13" s="16"/>
      <c r="DT13" s="62"/>
    </row>
    <row r="14" spans="2:129" ht="14.4" x14ac:dyDescent="0.3">
      <c r="B14" s="131" t="s">
        <v>427</v>
      </c>
      <c r="C14" s="131" t="s">
        <v>57</v>
      </c>
      <c r="D14" s="41"/>
      <c r="E14" s="15">
        <v>43300.5</v>
      </c>
      <c r="F14" s="15">
        <v>56276.7</v>
      </c>
      <c r="G14" s="15">
        <f>E14+F14</f>
        <v>99577.2</v>
      </c>
      <c r="H14" s="15">
        <v>60911.7</v>
      </c>
      <c r="I14" s="15">
        <f>E14+F14+H14</f>
        <v>160488.9</v>
      </c>
      <c r="J14" s="15">
        <v>65084.3</v>
      </c>
      <c r="K14" s="15">
        <f>H14+J14</f>
        <v>125996</v>
      </c>
      <c r="L14" s="58">
        <f>E14+F14+H14+J14</f>
        <v>225573.2</v>
      </c>
      <c r="M14" s="15">
        <v>58026.7</v>
      </c>
      <c r="N14" s="15">
        <v>62198.400000000001</v>
      </c>
      <c r="O14" s="15">
        <f>M14+N14</f>
        <v>120225.1</v>
      </c>
      <c r="P14" s="15">
        <v>69587.899999999994</v>
      </c>
      <c r="Q14" s="15">
        <f>M14+N14+P14</f>
        <v>189813</v>
      </c>
      <c r="R14" s="15">
        <v>71770.100000000006</v>
      </c>
      <c r="S14" s="15">
        <f>P14+R14</f>
        <v>141358</v>
      </c>
      <c r="T14" s="58">
        <f>M14+N14+P14+R14</f>
        <v>261583.1</v>
      </c>
      <c r="U14" s="15">
        <v>74641</v>
      </c>
      <c r="V14" s="15">
        <v>76353.8</v>
      </c>
      <c r="W14" s="15">
        <f>U14+V14</f>
        <v>150994.79999999999</v>
      </c>
      <c r="X14" s="15">
        <v>80857.2</v>
      </c>
      <c r="Y14" s="15">
        <f>U14+V14+X14</f>
        <v>231852</v>
      </c>
      <c r="Z14" s="15">
        <v>80822.600000000006</v>
      </c>
      <c r="AA14" s="15">
        <f>X14+Z14</f>
        <v>161679.79999999999</v>
      </c>
      <c r="AB14" s="58">
        <f>U14+V14+X14+Z14</f>
        <v>312674.59999999998</v>
      </c>
      <c r="AC14" s="15">
        <v>83556.600000000006</v>
      </c>
      <c r="AD14" s="15">
        <v>83282.100000000006</v>
      </c>
      <c r="AE14" s="15">
        <f>AC14+AD14</f>
        <v>166838.70000000001</v>
      </c>
      <c r="AF14" s="15">
        <v>82951.8</v>
      </c>
      <c r="AG14" s="15">
        <f>AC14+AD14+AF14</f>
        <v>249790.5</v>
      </c>
      <c r="AH14" s="15">
        <v>86889.2</v>
      </c>
      <c r="AI14" s="15">
        <f>AF14+AH14</f>
        <v>169841</v>
      </c>
      <c r="AJ14" s="58">
        <f>AC14+AD14+AF14+AH14</f>
        <v>336679.7</v>
      </c>
      <c r="AK14" s="15">
        <v>88422.2</v>
      </c>
      <c r="AL14" s="15">
        <v>88778.6</v>
      </c>
      <c r="AM14" s="15">
        <f>AK14+AL14</f>
        <v>177200.8</v>
      </c>
      <c r="AN14" s="15">
        <v>89448.3</v>
      </c>
      <c r="AO14" s="15">
        <f>AK14+AL14+AN14</f>
        <v>266649.09999999998</v>
      </c>
      <c r="AP14" s="15">
        <v>92286.6</v>
      </c>
      <c r="AQ14" s="15">
        <f>AN14+AP14</f>
        <v>181734.90000000002</v>
      </c>
      <c r="AR14" s="58">
        <f>AK14+AL14+AN14+AP14</f>
        <v>358935.69999999995</v>
      </c>
      <c r="AS14" s="15">
        <v>95538.6</v>
      </c>
      <c r="AT14" s="15">
        <v>94143.4</v>
      </c>
      <c r="AU14" s="15">
        <f>AS14+AT14</f>
        <v>189682</v>
      </c>
      <c r="AV14" s="15">
        <v>96810.8</v>
      </c>
      <c r="AW14" s="15">
        <f>AS14+AT14+AV14</f>
        <v>286492.79999999999</v>
      </c>
      <c r="AX14" s="44"/>
      <c r="AZ14" s="50"/>
      <c r="BA14" s="44"/>
      <c r="BB14" s="44"/>
      <c r="BD14" s="44"/>
      <c r="BF14" s="44"/>
      <c r="BH14" s="50"/>
      <c r="BI14" s="44"/>
      <c r="BJ14" s="44"/>
      <c r="BL14" s="44"/>
      <c r="BN14" s="44"/>
      <c r="BP14" s="50"/>
      <c r="BQ14" s="44"/>
      <c r="BR14" s="44"/>
      <c r="BT14" s="44"/>
      <c r="BV14" s="44"/>
      <c r="BX14" s="50"/>
      <c r="BY14" s="44"/>
      <c r="BZ14" s="44"/>
      <c r="CB14" s="44"/>
      <c r="CD14" s="44"/>
      <c r="CF14" s="50"/>
      <c r="CG14" s="44"/>
      <c r="CH14" s="44"/>
      <c r="CJ14" s="44"/>
      <c r="CL14" s="44"/>
      <c r="CN14" s="50"/>
      <c r="CO14" s="44"/>
      <c r="CP14" s="44"/>
      <c r="CR14" s="44"/>
      <c r="CT14" s="44"/>
      <c r="CV14" s="50"/>
      <c r="CW14" s="44"/>
      <c r="CX14" s="44"/>
      <c r="CZ14" s="44"/>
      <c r="DB14" s="44"/>
      <c r="DD14" s="50"/>
      <c r="DE14" s="44"/>
      <c r="DF14" s="44"/>
      <c r="DH14" s="44"/>
      <c r="DJ14" s="44"/>
      <c r="DL14" s="50"/>
      <c r="DM14" s="44"/>
      <c r="DN14" s="44"/>
      <c r="DP14" s="44"/>
      <c r="DR14" s="44"/>
      <c r="DT14" s="50"/>
    </row>
    <row r="15" spans="2:129" ht="14.4" x14ac:dyDescent="0.3">
      <c r="B15" s="131" t="s">
        <v>428</v>
      </c>
      <c r="C15" s="131" t="s">
        <v>57</v>
      </c>
      <c r="D15" s="41"/>
      <c r="E15" s="15">
        <v>33788.400000000001</v>
      </c>
      <c r="F15" s="15">
        <v>39306.300000000003</v>
      </c>
      <c r="G15" s="15">
        <f>E15+F15</f>
        <v>73094.700000000012</v>
      </c>
      <c r="H15" s="15">
        <v>37526.1</v>
      </c>
      <c r="I15" s="15">
        <f>E15+F15+H15</f>
        <v>110620.80000000002</v>
      </c>
      <c r="J15" s="15">
        <v>36948</v>
      </c>
      <c r="K15" s="15">
        <f>H15+J15</f>
        <v>74474.100000000006</v>
      </c>
      <c r="L15" s="58">
        <f>E15+F15+H15+J15</f>
        <v>147568.80000000002</v>
      </c>
      <c r="M15" s="15">
        <v>37314</v>
      </c>
      <c r="N15" s="15">
        <v>40438.300000000003</v>
      </c>
      <c r="O15" s="15">
        <f>M15+N15</f>
        <v>77752.3</v>
      </c>
      <c r="P15" s="15">
        <v>40994.699999999997</v>
      </c>
      <c r="Q15" s="15">
        <f>M15+N15+P15</f>
        <v>118747</v>
      </c>
      <c r="R15" s="15">
        <v>41486.199999999997</v>
      </c>
      <c r="S15" s="15">
        <f>P15+R15</f>
        <v>82480.899999999994</v>
      </c>
      <c r="T15" s="58">
        <f>M15+N15+P15+R15</f>
        <v>160233.20000000001</v>
      </c>
      <c r="U15" s="15">
        <v>44587.1</v>
      </c>
      <c r="V15" s="15">
        <v>48942.6</v>
      </c>
      <c r="W15" s="15">
        <f>U15+V15</f>
        <v>93529.7</v>
      </c>
      <c r="X15" s="15">
        <v>48489.5</v>
      </c>
      <c r="Y15" s="15">
        <f>U15+V15+X15</f>
        <v>142019.20000000001</v>
      </c>
      <c r="Z15" s="15">
        <v>49511.7</v>
      </c>
      <c r="AA15" s="15">
        <f>X15+Z15</f>
        <v>98001.2</v>
      </c>
      <c r="AB15" s="58">
        <f>U15+V15+X15+Z15</f>
        <v>191530.90000000002</v>
      </c>
      <c r="AC15" s="15">
        <v>51727.1</v>
      </c>
      <c r="AD15" s="15">
        <v>53032.5</v>
      </c>
      <c r="AE15" s="15">
        <f>AC15+AD15</f>
        <v>104759.6</v>
      </c>
      <c r="AF15" s="15">
        <v>52182.5</v>
      </c>
      <c r="AG15" s="15">
        <f>AC15+AD15+AF15</f>
        <v>156942.1</v>
      </c>
      <c r="AH15" s="15">
        <v>53079.4</v>
      </c>
      <c r="AI15" s="15">
        <f>AF15+AH15</f>
        <v>105261.9</v>
      </c>
      <c r="AJ15" s="58">
        <f>AC15+AD15+AF15+AH15</f>
        <v>210021.5</v>
      </c>
      <c r="AK15" s="15">
        <v>54988</v>
      </c>
      <c r="AL15" s="15">
        <v>55852.9</v>
      </c>
      <c r="AM15" s="15">
        <f>AK15+AL15</f>
        <v>110840.9</v>
      </c>
      <c r="AN15" s="15">
        <v>54277</v>
      </c>
      <c r="AO15" s="15">
        <f>AK15+AL15+AN15</f>
        <v>165117.9</v>
      </c>
      <c r="AP15" s="15">
        <v>55033.3</v>
      </c>
      <c r="AQ15" s="15">
        <f>AN15+AP15</f>
        <v>109310.3</v>
      </c>
      <c r="AR15" s="58">
        <f>AK15+AL15+AN15+AP15</f>
        <v>220151.2</v>
      </c>
      <c r="AS15" s="15">
        <v>58004.4</v>
      </c>
      <c r="AT15" s="15">
        <v>60591.199999999997</v>
      </c>
      <c r="AU15" s="15">
        <f>AS15+AT15</f>
        <v>118595.6</v>
      </c>
      <c r="AV15" s="15">
        <v>61095.8</v>
      </c>
      <c r="AW15" s="15">
        <f>AS15+AT15+AV15</f>
        <v>179691.40000000002</v>
      </c>
      <c r="AX15" s="79"/>
      <c r="AZ15" s="50"/>
      <c r="BA15" s="79"/>
      <c r="BB15" s="79"/>
      <c r="BD15" s="79"/>
      <c r="BF15" s="79"/>
      <c r="BH15" s="50"/>
      <c r="BI15" s="79"/>
      <c r="BJ15" s="79"/>
      <c r="BL15" s="79"/>
      <c r="BN15" s="79"/>
      <c r="BP15" s="50"/>
      <c r="BQ15" s="79"/>
      <c r="BR15" s="79"/>
      <c r="BT15" s="79"/>
      <c r="BV15" s="79"/>
      <c r="BX15" s="50"/>
      <c r="BY15" s="79"/>
      <c r="BZ15" s="79"/>
      <c r="CB15" s="79"/>
      <c r="CD15" s="79"/>
      <c r="CF15" s="50"/>
      <c r="CG15" s="79"/>
      <c r="CH15" s="79"/>
      <c r="CJ15" s="79"/>
      <c r="CL15" s="79"/>
      <c r="CN15" s="50"/>
      <c r="CO15" s="79"/>
      <c r="CP15" s="79"/>
      <c r="CR15" s="79"/>
      <c r="CT15" s="79"/>
      <c r="CV15" s="50"/>
      <c r="CW15" s="79"/>
      <c r="CX15" s="79"/>
      <c r="CZ15" s="79"/>
      <c r="DB15" s="79"/>
      <c r="DD15" s="50"/>
      <c r="DE15" s="79"/>
      <c r="DF15" s="79"/>
      <c r="DH15" s="79"/>
      <c r="DJ15" s="79"/>
      <c r="DL15" s="50"/>
      <c r="DM15" s="79"/>
      <c r="DN15" s="79"/>
      <c r="DP15" s="79"/>
      <c r="DR15" s="79"/>
      <c r="DT15" s="50"/>
    </row>
    <row r="16" spans="2:129" ht="14.4" x14ac:dyDescent="0.3">
      <c r="B16" s="160" t="s">
        <v>429</v>
      </c>
      <c r="C16" s="131" t="s">
        <v>57</v>
      </c>
      <c r="D16" s="41"/>
      <c r="E16" s="16">
        <f t="shared" ref="E16:AW16" si="0">E14+E15</f>
        <v>77088.899999999994</v>
      </c>
      <c r="F16" s="16">
        <f t="shared" si="0"/>
        <v>95583</v>
      </c>
      <c r="G16" s="16">
        <f>G14+G15</f>
        <v>172671.90000000002</v>
      </c>
      <c r="H16" s="16">
        <f t="shared" si="0"/>
        <v>98437.799999999988</v>
      </c>
      <c r="I16" s="16">
        <f t="shared" si="0"/>
        <v>271109.7</v>
      </c>
      <c r="J16" s="16">
        <f t="shared" si="0"/>
        <v>102032.3</v>
      </c>
      <c r="K16" s="16">
        <f t="shared" si="0"/>
        <v>200470.1</v>
      </c>
      <c r="L16" s="16">
        <f t="shared" si="0"/>
        <v>373142</v>
      </c>
      <c r="M16" s="16">
        <f t="shared" si="0"/>
        <v>95340.7</v>
      </c>
      <c r="N16" s="16">
        <f t="shared" si="0"/>
        <v>102636.70000000001</v>
      </c>
      <c r="O16" s="16">
        <f t="shared" si="0"/>
        <v>197977.40000000002</v>
      </c>
      <c r="P16" s="16">
        <f t="shared" si="0"/>
        <v>110582.59999999999</v>
      </c>
      <c r="Q16" s="16">
        <f t="shared" si="0"/>
        <v>308560</v>
      </c>
      <c r="R16" s="16">
        <f t="shared" si="0"/>
        <v>113256.3</v>
      </c>
      <c r="S16" s="16">
        <f t="shared" si="0"/>
        <v>223838.9</v>
      </c>
      <c r="T16" s="16">
        <f t="shared" si="0"/>
        <v>421816.30000000005</v>
      </c>
      <c r="U16" s="16">
        <f t="shared" si="0"/>
        <v>119228.1</v>
      </c>
      <c r="V16" s="16">
        <f t="shared" si="0"/>
        <v>125296.4</v>
      </c>
      <c r="W16" s="16">
        <f t="shared" si="0"/>
        <v>244524.5</v>
      </c>
      <c r="X16" s="16">
        <f t="shared" si="0"/>
        <v>129346.7</v>
      </c>
      <c r="Y16" s="16">
        <f t="shared" si="0"/>
        <v>373871.2</v>
      </c>
      <c r="Z16" s="16">
        <f t="shared" si="0"/>
        <v>130334.3</v>
      </c>
      <c r="AA16" s="16">
        <f t="shared" si="0"/>
        <v>259681</v>
      </c>
      <c r="AB16" s="16">
        <f t="shared" si="0"/>
        <v>504205.5</v>
      </c>
      <c r="AC16" s="16">
        <f t="shared" si="0"/>
        <v>135283.70000000001</v>
      </c>
      <c r="AD16" s="16">
        <f t="shared" si="0"/>
        <v>136314.6</v>
      </c>
      <c r="AE16" s="16">
        <f t="shared" si="0"/>
        <v>271598.30000000005</v>
      </c>
      <c r="AF16" s="16">
        <f t="shared" si="0"/>
        <v>135134.29999999999</v>
      </c>
      <c r="AG16" s="16">
        <f t="shared" si="0"/>
        <v>406732.6</v>
      </c>
      <c r="AH16" s="16">
        <f t="shared" si="0"/>
        <v>139968.6</v>
      </c>
      <c r="AI16" s="16">
        <f t="shared" si="0"/>
        <v>275102.90000000002</v>
      </c>
      <c r="AJ16" s="16">
        <f t="shared" si="0"/>
        <v>546701.19999999995</v>
      </c>
      <c r="AK16" s="16">
        <f t="shared" si="0"/>
        <v>143410.20000000001</v>
      </c>
      <c r="AL16" s="16">
        <f t="shared" si="0"/>
        <v>144631.5</v>
      </c>
      <c r="AM16" s="16">
        <f t="shared" si="0"/>
        <v>288041.69999999995</v>
      </c>
      <c r="AN16" s="16">
        <f t="shared" si="0"/>
        <v>143725.29999999999</v>
      </c>
      <c r="AO16" s="16">
        <f t="shared" si="0"/>
        <v>431767</v>
      </c>
      <c r="AP16" s="16">
        <f t="shared" si="0"/>
        <v>147319.90000000002</v>
      </c>
      <c r="AQ16" s="16">
        <f t="shared" si="0"/>
        <v>291045.2</v>
      </c>
      <c r="AR16" s="16">
        <f t="shared" si="0"/>
        <v>579086.89999999991</v>
      </c>
      <c r="AS16" s="16">
        <f t="shared" si="0"/>
        <v>153543</v>
      </c>
      <c r="AT16" s="16">
        <f t="shared" si="0"/>
        <v>154734.59999999998</v>
      </c>
      <c r="AU16" s="16">
        <f t="shared" si="0"/>
        <v>308277.59999999998</v>
      </c>
      <c r="AV16" s="16">
        <f t="shared" si="0"/>
        <v>157906.6</v>
      </c>
      <c r="AW16" s="16">
        <f t="shared" si="0"/>
        <v>466184.2</v>
      </c>
      <c r="AX16" s="44"/>
      <c r="AZ16" s="50"/>
      <c r="BA16" s="44"/>
      <c r="BB16" s="44"/>
      <c r="BD16" s="44"/>
      <c r="BF16" s="44"/>
      <c r="BH16" s="50"/>
      <c r="BI16" s="44"/>
      <c r="BJ16" s="44"/>
      <c r="BL16" s="44"/>
      <c r="BN16" s="44"/>
      <c r="BP16" s="50"/>
      <c r="BQ16" s="44"/>
      <c r="BR16" s="44"/>
      <c r="BT16" s="44"/>
      <c r="BV16" s="44"/>
      <c r="BX16" s="50"/>
      <c r="BY16" s="44"/>
      <c r="BZ16" s="44"/>
      <c r="CB16" s="44"/>
      <c r="CD16" s="44"/>
      <c r="CF16" s="50"/>
      <c r="CG16" s="44"/>
      <c r="CH16" s="44"/>
      <c r="CJ16" s="44"/>
      <c r="CL16" s="44"/>
      <c r="CN16" s="50"/>
      <c r="CO16" s="44"/>
      <c r="CP16" s="44"/>
      <c r="CR16" s="44"/>
      <c r="CT16" s="44"/>
      <c r="CV16" s="50"/>
      <c r="CW16" s="44"/>
      <c r="CX16" s="44"/>
      <c r="CZ16" s="44"/>
      <c r="DB16" s="44"/>
      <c r="DD16" s="50"/>
      <c r="DE16" s="44"/>
      <c r="DF16" s="44"/>
      <c r="DH16" s="44"/>
      <c r="DJ16" s="44"/>
      <c r="DL16" s="50"/>
      <c r="DM16" s="44"/>
      <c r="DN16" s="44"/>
      <c r="DP16" s="44"/>
      <c r="DR16" s="44"/>
      <c r="DT16" s="50"/>
    </row>
    <row r="17" spans="2:124" ht="14.4" x14ac:dyDescent="0.3">
      <c r="B17" s="131" t="s">
        <v>445</v>
      </c>
      <c r="C17" s="131"/>
      <c r="D17" s="41"/>
      <c r="E17" s="15">
        <v>249.2</v>
      </c>
      <c r="F17" s="15">
        <v>877.3</v>
      </c>
      <c r="G17" s="15">
        <f>E17+F17</f>
        <v>1126.5</v>
      </c>
      <c r="H17" s="15">
        <v>2488.6999999999998</v>
      </c>
      <c r="I17" s="15">
        <f>E17+F17+H17</f>
        <v>3615.2</v>
      </c>
      <c r="J17" s="15">
        <v>3023.5</v>
      </c>
      <c r="K17" s="15">
        <f>H17+J17</f>
        <v>5512.2</v>
      </c>
      <c r="L17" s="58">
        <f>E17+F17+H17+J17</f>
        <v>6638.7</v>
      </c>
      <c r="M17" s="15">
        <v>1336.7</v>
      </c>
      <c r="N17" s="15">
        <v>3110.4</v>
      </c>
      <c r="O17" s="15">
        <f>M17+N17</f>
        <v>4447.1000000000004</v>
      </c>
      <c r="P17" s="15">
        <v>4955.3</v>
      </c>
      <c r="Q17" s="15">
        <f>M17+N17+P17</f>
        <v>9402.4000000000015</v>
      </c>
      <c r="R17" s="15">
        <v>4074.2</v>
      </c>
      <c r="S17" s="15">
        <f>P17+R17</f>
        <v>9029.5</v>
      </c>
      <c r="T17" s="58">
        <f>M17+N17+P17+R17</f>
        <v>13476.600000000002</v>
      </c>
      <c r="U17" s="15">
        <v>5807.1</v>
      </c>
      <c r="V17" s="15">
        <v>5603.7</v>
      </c>
      <c r="W17" s="15">
        <f>U17+V17</f>
        <v>11410.8</v>
      </c>
      <c r="X17" s="15">
        <v>7393.2</v>
      </c>
      <c r="Y17" s="15">
        <f>U17+V17+X17</f>
        <v>18804</v>
      </c>
      <c r="Z17" s="15">
        <v>8087.2</v>
      </c>
      <c r="AA17" s="15">
        <f>X17+Z17</f>
        <v>15480.4</v>
      </c>
      <c r="AB17" s="58">
        <f>U17+V17+X17+Z17</f>
        <v>26891.200000000001</v>
      </c>
      <c r="AC17" s="16">
        <v>6249</v>
      </c>
      <c r="AD17" s="15">
        <v>6750</v>
      </c>
      <c r="AE17" s="15">
        <f>AC17+AD17</f>
        <v>12999</v>
      </c>
      <c r="AF17" s="15">
        <v>8724.6</v>
      </c>
      <c r="AG17" s="15">
        <f>AC17+AD17+AF17</f>
        <v>21723.599999999999</v>
      </c>
      <c r="AH17" s="15">
        <v>9310.2999999999993</v>
      </c>
      <c r="AI17" s="15">
        <f>AF17+AH17</f>
        <v>18034.900000000001</v>
      </c>
      <c r="AJ17" s="58">
        <f>AC17+AD17+AF17+AH17</f>
        <v>31033.899999999998</v>
      </c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44"/>
      <c r="AZ17" s="50"/>
      <c r="BA17" s="44"/>
      <c r="BB17" s="44"/>
      <c r="BD17" s="44"/>
      <c r="BF17" s="44"/>
      <c r="BH17" s="50"/>
      <c r="BI17" s="44"/>
      <c r="BJ17" s="44"/>
      <c r="BL17" s="44"/>
      <c r="BN17" s="44"/>
      <c r="BP17" s="50"/>
      <c r="BQ17" s="44"/>
      <c r="BR17" s="44"/>
      <c r="BT17" s="44"/>
      <c r="BV17" s="44"/>
      <c r="BX17" s="50"/>
      <c r="BY17" s="44"/>
      <c r="BZ17" s="44"/>
      <c r="CB17" s="44"/>
      <c r="CD17" s="44"/>
      <c r="CF17" s="50"/>
      <c r="CG17" s="44"/>
      <c r="CH17" s="44"/>
      <c r="CJ17" s="44"/>
      <c r="CL17" s="44"/>
      <c r="CN17" s="50"/>
      <c r="CO17" s="44"/>
      <c r="CP17" s="44"/>
      <c r="CR17" s="44"/>
      <c r="CT17" s="44"/>
      <c r="CV17" s="50"/>
      <c r="CW17" s="44"/>
      <c r="CX17" s="44"/>
      <c r="CZ17" s="44"/>
      <c r="DB17" s="44"/>
      <c r="DD17" s="50"/>
      <c r="DE17" s="44"/>
      <c r="DF17" s="44"/>
      <c r="DH17" s="44"/>
      <c r="DJ17" s="44"/>
      <c r="DL17" s="50"/>
      <c r="DM17" s="44"/>
      <c r="DN17" s="44"/>
      <c r="DP17" s="44"/>
      <c r="DR17" s="44"/>
      <c r="DT17" s="50"/>
    </row>
    <row r="18" spans="2:124" s="40" customFormat="1" x14ac:dyDescent="0.25">
      <c r="B18" s="39" t="s">
        <v>442</v>
      </c>
      <c r="C18" s="131" t="s">
        <v>57</v>
      </c>
      <c r="E18" s="15">
        <v>37645.599999999999</v>
      </c>
      <c r="F18" s="15">
        <v>30408.5</v>
      </c>
      <c r="G18" s="15">
        <f>E18+F18</f>
        <v>68054.100000000006</v>
      </c>
      <c r="H18" s="15">
        <v>26942.7</v>
      </c>
      <c r="I18" s="15">
        <f>E18+F18+H18</f>
        <v>94996.800000000003</v>
      </c>
      <c r="J18" s="15">
        <v>33830</v>
      </c>
      <c r="K18" s="15">
        <f>H18+J18</f>
        <v>60772.7</v>
      </c>
      <c r="L18" s="58">
        <f>E18+F18+H18+J18</f>
        <v>128826.8</v>
      </c>
      <c r="M18" s="15">
        <v>41098.199999999997</v>
      </c>
      <c r="N18" s="15">
        <v>28230.7</v>
      </c>
      <c r="O18" s="15">
        <f>M18+N18</f>
        <v>69328.899999999994</v>
      </c>
      <c r="P18" s="15">
        <v>51573.599999999999</v>
      </c>
      <c r="Q18" s="15">
        <f>M18+N18+P18</f>
        <v>120902.5</v>
      </c>
      <c r="R18" s="15">
        <v>43754.2</v>
      </c>
      <c r="S18" s="15">
        <f>P18+R18</f>
        <v>95327.799999999988</v>
      </c>
      <c r="T18" s="58">
        <f>M18+N18+P18+R18</f>
        <v>164656.70000000001</v>
      </c>
      <c r="U18" s="15">
        <v>74921.399999999994</v>
      </c>
      <c r="V18" s="15">
        <v>40387.4</v>
      </c>
      <c r="W18" s="15">
        <f>U18+V18</f>
        <v>115308.79999999999</v>
      </c>
      <c r="X18" s="15">
        <v>33052.1</v>
      </c>
      <c r="Y18" s="15">
        <f>U18+V18+X18</f>
        <v>148360.9</v>
      </c>
      <c r="Z18" s="15">
        <v>36073</v>
      </c>
      <c r="AA18" s="15">
        <f>X18+Z18</f>
        <v>69125.100000000006</v>
      </c>
      <c r="AB18" s="58">
        <f>U18+V18+X18+Z18</f>
        <v>184433.9</v>
      </c>
      <c r="AC18" s="15">
        <v>57269.8</v>
      </c>
      <c r="AD18" s="15">
        <v>39877.9</v>
      </c>
      <c r="AE18" s="15">
        <f>AC18+AD18</f>
        <v>97147.700000000012</v>
      </c>
      <c r="AF18" s="15">
        <v>32732.3</v>
      </c>
      <c r="AG18" s="15">
        <f>AC18+AD18+AF18</f>
        <v>129880.00000000001</v>
      </c>
      <c r="AH18" s="15">
        <v>31364.3</v>
      </c>
      <c r="AI18" s="15">
        <f>AF18+AH18</f>
        <v>64096.6</v>
      </c>
      <c r="AJ18" s="58">
        <f>AC18+AD18+AF18+AH18</f>
        <v>161244.30000000002</v>
      </c>
      <c r="AK18" s="15">
        <v>69978.899999999994</v>
      </c>
      <c r="AL18" s="15">
        <v>58452.5</v>
      </c>
      <c r="AM18" s="15">
        <f>AK18+AL18</f>
        <v>128431.4</v>
      </c>
      <c r="AN18" s="15">
        <v>36260.1</v>
      </c>
      <c r="AO18" s="15">
        <f>AK18+AL18+AN18</f>
        <v>164691.5</v>
      </c>
      <c r="AP18" s="15">
        <v>36946.400000000001</v>
      </c>
      <c r="AQ18" s="15">
        <f>AN18+AP18</f>
        <v>73206.5</v>
      </c>
      <c r="AR18" s="58">
        <f>AK18+AL18+AN18+AP18</f>
        <v>201637.9</v>
      </c>
      <c r="AS18" s="15">
        <v>97238.399999999994</v>
      </c>
      <c r="AT18" s="15">
        <v>40378</v>
      </c>
      <c r="AU18" s="15">
        <f>AS18+AT18</f>
        <v>137616.4</v>
      </c>
      <c r="AV18" s="15">
        <v>38590.400000000001</v>
      </c>
      <c r="AW18" s="15">
        <f>AS18+AT18+AV18</f>
        <v>176206.8</v>
      </c>
      <c r="AX18" s="47"/>
      <c r="AY18" s="16"/>
      <c r="AZ18" s="62"/>
      <c r="BA18" s="47"/>
      <c r="BB18" s="47"/>
      <c r="BC18" s="16"/>
      <c r="BD18" s="47"/>
      <c r="BE18" s="16"/>
      <c r="BF18" s="47"/>
      <c r="BG18" s="16"/>
      <c r="BH18" s="62"/>
      <c r="BI18" s="47"/>
      <c r="BJ18" s="47"/>
      <c r="BK18" s="16"/>
      <c r="BL18" s="47"/>
      <c r="BM18" s="16"/>
      <c r="BN18" s="47"/>
      <c r="BO18" s="16"/>
      <c r="BP18" s="62"/>
      <c r="BQ18" s="47"/>
      <c r="BR18" s="47"/>
      <c r="BS18" s="16"/>
      <c r="BT18" s="47"/>
      <c r="BU18" s="16"/>
      <c r="BV18" s="47"/>
      <c r="BW18" s="16"/>
      <c r="BX18" s="62"/>
      <c r="BY18" s="47"/>
      <c r="BZ18" s="47"/>
      <c r="CA18" s="16"/>
      <c r="CB18" s="47"/>
      <c r="CC18" s="16"/>
      <c r="CD18" s="47"/>
      <c r="CE18" s="16"/>
      <c r="CF18" s="62"/>
      <c r="CG18" s="47"/>
      <c r="CH18" s="47"/>
      <c r="CI18" s="16"/>
      <c r="CJ18" s="47"/>
      <c r="CK18" s="16"/>
      <c r="CL18" s="47"/>
      <c r="CM18" s="16"/>
      <c r="CN18" s="62"/>
      <c r="CO18" s="47"/>
      <c r="CP18" s="47"/>
      <c r="CQ18" s="16"/>
      <c r="CR18" s="47"/>
      <c r="CS18" s="16"/>
      <c r="CT18" s="47"/>
      <c r="CU18" s="16"/>
      <c r="CV18" s="62"/>
      <c r="CW18" s="47"/>
      <c r="CX18" s="47"/>
      <c r="CY18" s="16"/>
      <c r="CZ18" s="47"/>
      <c r="DA18" s="16"/>
      <c r="DB18" s="47"/>
      <c r="DC18" s="16"/>
      <c r="DD18" s="62"/>
      <c r="DE18" s="47"/>
      <c r="DF18" s="47"/>
      <c r="DG18" s="16"/>
      <c r="DH18" s="47"/>
      <c r="DI18" s="16"/>
      <c r="DJ18" s="47"/>
      <c r="DK18" s="16"/>
      <c r="DL18" s="62"/>
      <c r="DM18" s="47"/>
      <c r="DN18" s="47"/>
      <c r="DO18" s="16"/>
      <c r="DP18" s="47"/>
      <c r="DQ18" s="16"/>
      <c r="DR18" s="47"/>
      <c r="DS18" s="16"/>
      <c r="DT18" s="62"/>
    </row>
    <row r="19" spans="2:124" ht="14.4" x14ac:dyDescent="0.3">
      <c r="B19" s="131" t="s">
        <v>443</v>
      </c>
      <c r="C19" s="131" t="s">
        <v>57</v>
      </c>
      <c r="D19" s="12"/>
      <c r="E19" s="15">
        <v>10264.4</v>
      </c>
      <c r="F19" s="15">
        <v>14586.7</v>
      </c>
      <c r="G19" s="15">
        <f t="shared" ref="G19:G20" si="1">E19+F19</f>
        <v>24851.1</v>
      </c>
      <c r="H19" s="15">
        <v>14775.3</v>
      </c>
      <c r="I19" s="15">
        <f t="shared" ref="I19:I20" si="2">E19+F19+H19</f>
        <v>39626.399999999994</v>
      </c>
      <c r="J19" s="15">
        <v>16559.099999999999</v>
      </c>
      <c r="K19" s="15">
        <f t="shared" ref="K19:K20" si="3">H19+J19</f>
        <v>31334.399999999998</v>
      </c>
      <c r="L19" s="58">
        <f t="shared" ref="L19:L20" si="4">E19+F19+H19+J19</f>
        <v>56185.499999999993</v>
      </c>
      <c r="M19" s="15">
        <v>15826.5</v>
      </c>
      <c r="N19" s="15">
        <v>18297.2</v>
      </c>
      <c r="O19" s="15">
        <f t="shared" ref="O19:O20" si="5">M19+N19</f>
        <v>34123.699999999997</v>
      </c>
      <c r="P19" s="15">
        <v>20464.8</v>
      </c>
      <c r="Q19" s="15">
        <f t="shared" ref="Q19:Q20" si="6">M19+N19+P19</f>
        <v>54588.5</v>
      </c>
      <c r="R19" s="15">
        <v>21827.7</v>
      </c>
      <c r="S19" s="15">
        <f t="shared" ref="S19:S20" si="7">P19+R19</f>
        <v>42292.5</v>
      </c>
      <c r="T19" s="58">
        <f t="shared" ref="T19:T20" si="8">M19+N19+P19+R19</f>
        <v>76416.2</v>
      </c>
      <c r="U19" s="15">
        <v>22672.2</v>
      </c>
      <c r="V19" s="15">
        <v>22875.8</v>
      </c>
      <c r="W19" s="15">
        <f t="shared" ref="W19:W20" si="9">U19+V19</f>
        <v>45548</v>
      </c>
      <c r="X19" s="15">
        <v>23055.4</v>
      </c>
      <c r="Y19" s="15">
        <f t="shared" ref="Y19:Y20" si="10">U19+V19+X19</f>
        <v>68603.399999999994</v>
      </c>
      <c r="Z19" s="15">
        <v>22210.1</v>
      </c>
      <c r="AA19" s="15">
        <f t="shared" ref="AA19:AA20" si="11">X19+Z19</f>
        <v>45265.5</v>
      </c>
      <c r="AB19" s="58">
        <f t="shared" ref="AB19:AB20" si="12">U19+V19+X19+Z19</f>
        <v>90813.5</v>
      </c>
      <c r="AC19" s="15">
        <v>21207.599999999999</v>
      </c>
      <c r="AD19" s="15">
        <v>20698.8</v>
      </c>
      <c r="AE19" s="15">
        <f t="shared" ref="AE19:AE20" si="13">AC19+AD19</f>
        <v>41906.399999999994</v>
      </c>
      <c r="AF19" s="15">
        <v>20809.099999999999</v>
      </c>
      <c r="AG19" s="15">
        <f t="shared" ref="AG19:AG20" si="14">AC19+AD19+AF19</f>
        <v>62715.499999999993</v>
      </c>
      <c r="AH19" s="15">
        <v>20728.599999999999</v>
      </c>
      <c r="AI19" s="15">
        <f t="shared" ref="AI19:AI20" si="15">AF19+AH19</f>
        <v>41537.699999999997</v>
      </c>
      <c r="AJ19" s="58">
        <f t="shared" ref="AJ19:AJ20" si="16">AC19+AD19+AF19+AH19</f>
        <v>83444.099999999991</v>
      </c>
      <c r="AK19" s="15">
        <v>19768.5</v>
      </c>
      <c r="AL19" s="15">
        <v>21141.8</v>
      </c>
      <c r="AM19" s="15">
        <f t="shared" ref="AM19:AM23" si="17">AK19+AL19</f>
        <v>40910.300000000003</v>
      </c>
      <c r="AN19" s="15">
        <v>21448.6</v>
      </c>
      <c r="AO19" s="15">
        <f t="shared" ref="AO19:AO20" si="18">AK19+AL19+AN19</f>
        <v>62358.9</v>
      </c>
      <c r="AP19" s="15">
        <v>21886.9</v>
      </c>
      <c r="AQ19" s="15">
        <f t="shared" ref="AQ19:AQ20" si="19">AN19+AP19</f>
        <v>43335.5</v>
      </c>
      <c r="AR19" s="58">
        <f t="shared" ref="AR19:AR20" si="20">AK19+AL19+AN19+AP19</f>
        <v>84245.8</v>
      </c>
      <c r="AS19" s="15">
        <v>21166.2</v>
      </c>
      <c r="AT19" s="15">
        <v>22203.200000000001</v>
      </c>
      <c r="AU19" s="15">
        <f t="shared" ref="AU19:AU23" si="21">AS19+AT19</f>
        <v>43369.4</v>
      </c>
      <c r="AV19" s="15">
        <v>22030.3</v>
      </c>
      <c r="AW19" s="15">
        <f t="shared" ref="AW19:AW20" si="22">AS19+AT19+AV19</f>
        <v>65399.7</v>
      </c>
      <c r="AX19" s="46"/>
      <c r="AY19" s="12"/>
      <c r="AZ19" s="63"/>
      <c r="BA19" s="46"/>
      <c r="BB19" s="46"/>
      <c r="BC19" s="12"/>
      <c r="BD19" s="46"/>
      <c r="BE19" s="12"/>
      <c r="BF19" s="46"/>
      <c r="BG19" s="12"/>
      <c r="BH19" s="63"/>
      <c r="BI19" s="46"/>
      <c r="BJ19" s="46"/>
      <c r="BK19" s="12"/>
      <c r="BL19" s="46"/>
      <c r="BM19" s="12"/>
      <c r="BN19" s="46"/>
      <c r="BO19" s="12"/>
      <c r="BP19" s="63"/>
      <c r="BQ19" s="46"/>
      <c r="BR19" s="46"/>
      <c r="BS19" s="12"/>
      <c r="BT19" s="46"/>
      <c r="BU19" s="12"/>
      <c r="BV19" s="46"/>
      <c r="BW19" s="12"/>
      <c r="BX19" s="63"/>
      <c r="BY19" s="46"/>
      <c r="BZ19" s="46"/>
      <c r="CA19" s="12"/>
      <c r="CB19" s="46"/>
      <c r="CC19" s="12"/>
      <c r="CD19" s="46"/>
      <c r="CE19" s="12"/>
      <c r="CF19" s="63"/>
      <c r="CG19" s="46"/>
      <c r="CH19" s="46"/>
      <c r="CI19" s="12"/>
      <c r="CJ19" s="46"/>
      <c r="CK19" s="12"/>
      <c r="CL19" s="46"/>
      <c r="CM19" s="12"/>
      <c r="CN19" s="63"/>
      <c r="CO19" s="46"/>
      <c r="CP19" s="46"/>
      <c r="CQ19" s="12"/>
      <c r="CR19" s="46"/>
      <c r="CS19" s="12"/>
      <c r="CT19" s="46"/>
      <c r="CU19" s="12"/>
      <c r="CV19" s="63"/>
      <c r="CW19" s="46"/>
      <c r="CX19" s="46"/>
      <c r="CY19" s="12"/>
      <c r="CZ19" s="46"/>
      <c r="DA19" s="12"/>
      <c r="DB19" s="46"/>
      <c r="DC19" s="12"/>
      <c r="DD19" s="63"/>
      <c r="DE19" s="46"/>
      <c r="DF19" s="46"/>
      <c r="DG19" s="12"/>
      <c r="DH19" s="46"/>
      <c r="DI19" s="12"/>
      <c r="DJ19" s="46"/>
      <c r="DK19" s="12"/>
      <c r="DL19" s="63"/>
      <c r="DM19" s="46"/>
      <c r="DN19" s="46"/>
      <c r="DO19" s="12"/>
      <c r="DP19" s="46"/>
      <c r="DQ19" s="12"/>
      <c r="DR19" s="46"/>
      <c r="DS19" s="12"/>
      <c r="DT19" s="63"/>
    </row>
    <row r="20" spans="2:124" x14ac:dyDescent="0.25">
      <c r="B20" s="39" t="s">
        <v>444</v>
      </c>
      <c r="C20" s="131" t="s">
        <v>57</v>
      </c>
      <c r="E20" s="15">
        <v>5566.8</v>
      </c>
      <c r="F20" s="15">
        <v>5795.9</v>
      </c>
      <c r="G20" s="15">
        <f t="shared" si="1"/>
        <v>11362.7</v>
      </c>
      <c r="H20" s="15">
        <v>6161.2</v>
      </c>
      <c r="I20" s="15">
        <f t="shared" si="2"/>
        <v>17523.900000000001</v>
      </c>
      <c r="J20" s="15">
        <v>6415.1</v>
      </c>
      <c r="K20" s="15">
        <f t="shared" si="3"/>
        <v>12576.3</v>
      </c>
      <c r="L20" s="58">
        <f t="shared" si="4"/>
        <v>23939</v>
      </c>
      <c r="M20" s="15">
        <v>6802.6</v>
      </c>
      <c r="N20" s="15">
        <v>7362.7</v>
      </c>
      <c r="O20" s="15">
        <f t="shared" si="5"/>
        <v>14165.3</v>
      </c>
      <c r="P20" s="15">
        <v>7243.3</v>
      </c>
      <c r="Q20" s="15">
        <f t="shared" si="6"/>
        <v>21408.6</v>
      </c>
      <c r="R20" s="15">
        <v>6583.5</v>
      </c>
      <c r="S20" s="15">
        <f t="shared" si="7"/>
        <v>13826.8</v>
      </c>
      <c r="T20" s="58">
        <f t="shared" si="8"/>
        <v>27992.1</v>
      </c>
      <c r="U20" s="15">
        <v>7358.4</v>
      </c>
      <c r="V20" s="15">
        <v>8016.9</v>
      </c>
      <c r="W20" s="15">
        <f t="shared" si="9"/>
        <v>15375.3</v>
      </c>
      <c r="X20" s="15">
        <v>8569.1</v>
      </c>
      <c r="Y20" s="15">
        <f t="shared" si="10"/>
        <v>23944.400000000001</v>
      </c>
      <c r="Z20" s="15">
        <v>8682.9</v>
      </c>
      <c r="AA20" s="15">
        <f t="shared" si="11"/>
        <v>17252</v>
      </c>
      <c r="AB20" s="58">
        <f t="shared" si="12"/>
        <v>32627.300000000003</v>
      </c>
      <c r="AC20" s="15">
        <v>8205.9</v>
      </c>
      <c r="AD20" s="15">
        <v>9127.1</v>
      </c>
      <c r="AE20" s="15">
        <f t="shared" si="13"/>
        <v>17333</v>
      </c>
      <c r="AF20" s="15">
        <v>9500.4</v>
      </c>
      <c r="AG20" s="15">
        <f t="shared" si="14"/>
        <v>26833.4</v>
      </c>
      <c r="AH20" s="15">
        <v>9678</v>
      </c>
      <c r="AI20" s="15">
        <f t="shared" si="15"/>
        <v>19178.400000000001</v>
      </c>
      <c r="AJ20" s="58">
        <f t="shared" si="16"/>
        <v>36511.4</v>
      </c>
      <c r="AK20" s="15">
        <v>9698.5</v>
      </c>
      <c r="AL20" s="15">
        <v>10319.4</v>
      </c>
      <c r="AM20" s="15">
        <f t="shared" si="17"/>
        <v>20017.900000000001</v>
      </c>
      <c r="AN20" s="15">
        <v>11213.3</v>
      </c>
      <c r="AO20" s="15">
        <f t="shared" si="18"/>
        <v>31231.200000000001</v>
      </c>
      <c r="AP20" s="15">
        <v>11649.9</v>
      </c>
      <c r="AQ20" s="15">
        <f t="shared" si="19"/>
        <v>22863.199999999997</v>
      </c>
      <c r="AR20" s="58">
        <f t="shared" si="20"/>
        <v>42881.1</v>
      </c>
      <c r="AS20" s="15">
        <v>11825.9</v>
      </c>
      <c r="AT20" s="15">
        <v>12446.2</v>
      </c>
      <c r="AU20" s="15">
        <f t="shared" si="21"/>
        <v>24272.1</v>
      </c>
      <c r="AV20" s="15">
        <v>13037.6</v>
      </c>
      <c r="AW20" s="15">
        <f t="shared" si="22"/>
        <v>37309.699999999997</v>
      </c>
      <c r="AX20" s="48"/>
      <c r="AY20" s="15"/>
      <c r="AZ20" s="58"/>
      <c r="BA20" s="48"/>
      <c r="BB20" s="48"/>
      <c r="BC20" s="15"/>
      <c r="BD20" s="48"/>
      <c r="BE20" s="15"/>
      <c r="BF20" s="48"/>
      <c r="BG20" s="15"/>
      <c r="BH20" s="58"/>
      <c r="BI20" s="48"/>
      <c r="BJ20" s="48"/>
      <c r="BK20" s="15"/>
      <c r="BL20" s="48"/>
      <c r="BM20" s="15"/>
      <c r="BN20" s="48"/>
      <c r="BO20" s="15"/>
      <c r="BP20" s="58"/>
      <c r="BQ20" s="48"/>
      <c r="BR20" s="48"/>
      <c r="BS20" s="15"/>
      <c r="BT20" s="48"/>
      <c r="BU20" s="15"/>
      <c r="BV20" s="48"/>
      <c r="BW20" s="15"/>
      <c r="BX20" s="58"/>
      <c r="BY20" s="48"/>
      <c r="BZ20" s="48"/>
      <c r="CA20" s="15"/>
      <c r="CB20" s="48"/>
      <c r="CC20" s="15"/>
      <c r="CD20" s="48"/>
      <c r="CE20" s="15"/>
      <c r="CF20" s="58"/>
      <c r="CG20" s="48"/>
      <c r="CH20" s="48"/>
      <c r="CI20" s="15"/>
      <c r="CJ20" s="48"/>
      <c r="CK20" s="15"/>
      <c r="CL20" s="48"/>
      <c r="CM20" s="15"/>
      <c r="CN20" s="58"/>
      <c r="CO20" s="48"/>
      <c r="CP20" s="48"/>
      <c r="CQ20" s="15"/>
      <c r="CR20" s="48"/>
      <c r="CS20" s="15"/>
      <c r="CT20" s="48"/>
      <c r="CU20" s="15"/>
      <c r="CV20" s="58"/>
      <c r="CW20" s="48"/>
      <c r="CX20" s="48"/>
      <c r="CY20" s="15"/>
      <c r="CZ20" s="48"/>
      <c r="DA20" s="15"/>
      <c r="DB20" s="48"/>
      <c r="DC20" s="15"/>
      <c r="DD20" s="58"/>
      <c r="DE20" s="48"/>
      <c r="DF20" s="48"/>
      <c r="DG20" s="15"/>
      <c r="DH20" s="48"/>
      <c r="DI20" s="15"/>
      <c r="DJ20" s="48"/>
      <c r="DK20" s="15"/>
      <c r="DL20" s="58"/>
      <c r="DM20" s="48"/>
      <c r="DN20" s="48"/>
      <c r="DO20" s="15"/>
      <c r="DP20" s="48"/>
      <c r="DQ20" s="15"/>
      <c r="DR20" s="48"/>
      <c r="DS20" s="15"/>
      <c r="DT20" s="58"/>
    </row>
    <row r="21" spans="2:124" ht="14.4" x14ac:dyDescent="0.3">
      <c r="B21" s="160" t="s">
        <v>430</v>
      </c>
      <c r="C21" s="131" t="s">
        <v>57</v>
      </c>
      <c r="D21" s="12"/>
      <c r="E21" s="139">
        <f t="shared" ref="E21:AW21" si="23">E16+E17+E18+E19+E20</f>
        <v>130814.89999999998</v>
      </c>
      <c r="F21" s="139">
        <f t="shared" si="23"/>
        <v>147251.4</v>
      </c>
      <c r="G21" s="139">
        <f t="shared" si="23"/>
        <v>278066.30000000005</v>
      </c>
      <c r="H21" s="139">
        <f t="shared" si="23"/>
        <v>148805.69999999998</v>
      </c>
      <c r="I21" s="139">
        <f t="shared" si="23"/>
        <v>426872</v>
      </c>
      <c r="J21" s="139">
        <f t="shared" si="23"/>
        <v>161860</v>
      </c>
      <c r="K21" s="139">
        <f t="shared" si="23"/>
        <v>310665.7</v>
      </c>
      <c r="L21" s="139">
        <f t="shared" si="23"/>
        <v>588732</v>
      </c>
      <c r="M21" s="139">
        <f t="shared" si="23"/>
        <v>160404.69999999998</v>
      </c>
      <c r="N21" s="139">
        <f t="shared" si="23"/>
        <v>159637.70000000004</v>
      </c>
      <c r="O21" s="139">
        <f t="shared" si="23"/>
        <v>320042.40000000002</v>
      </c>
      <c r="P21" s="139">
        <f t="shared" si="23"/>
        <v>194819.59999999998</v>
      </c>
      <c r="Q21" s="139">
        <f t="shared" si="23"/>
        <v>514862</v>
      </c>
      <c r="R21" s="139">
        <f t="shared" si="23"/>
        <v>189495.90000000002</v>
      </c>
      <c r="S21" s="139">
        <f t="shared" si="23"/>
        <v>384315.49999999994</v>
      </c>
      <c r="T21" s="139">
        <f t="shared" si="23"/>
        <v>704357.9</v>
      </c>
      <c r="U21" s="139">
        <f t="shared" si="23"/>
        <v>229987.20000000001</v>
      </c>
      <c r="V21" s="139">
        <f t="shared" si="23"/>
        <v>202180.19999999998</v>
      </c>
      <c r="W21" s="139">
        <f t="shared" si="23"/>
        <v>432167.39999999997</v>
      </c>
      <c r="X21" s="139">
        <f t="shared" si="23"/>
        <v>201416.5</v>
      </c>
      <c r="Y21" s="139">
        <f t="shared" si="23"/>
        <v>633583.9</v>
      </c>
      <c r="Z21" s="139">
        <f t="shared" si="23"/>
        <v>205387.5</v>
      </c>
      <c r="AA21" s="139">
        <f t="shared" si="23"/>
        <v>406804</v>
      </c>
      <c r="AB21" s="139">
        <f t="shared" si="23"/>
        <v>838971.4</v>
      </c>
      <c r="AC21" s="139">
        <f t="shared" si="23"/>
        <v>228216</v>
      </c>
      <c r="AD21" s="139">
        <f t="shared" si="23"/>
        <v>212768.4</v>
      </c>
      <c r="AE21" s="139">
        <f t="shared" si="23"/>
        <v>440984.4</v>
      </c>
      <c r="AF21" s="139">
        <f t="shared" si="23"/>
        <v>206900.69999999998</v>
      </c>
      <c r="AG21" s="139">
        <f t="shared" si="23"/>
        <v>647885.1</v>
      </c>
      <c r="AH21" s="139">
        <f t="shared" si="23"/>
        <v>211049.8</v>
      </c>
      <c r="AI21" s="139">
        <f t="shared" si="23"/>
        <v>417950.50000000006</v>
      </c>
      <c r="AJ21" s="139">
        <f t="shared" si="23"/>
        <v>858934.9</v>
      </c>
      <c r="AK21" s="139">
        <f t="shared" si="23"/>
        <v>242856.1</v>
      </c>
      <c r="AL21" s="139">
        <f t="shared" si="23"/>
        <v>234545.19999999998</v>
      </c>
      <c r="AM21" s="139">
        <f t="shared" si="23"/>
        <v>477401.3</v>
      </c>
      <c r="AN21" s="139">
        <f t="shared" si="23"/>
        <v>212647.3</v>
      </c>
      <c r="AO21" s="139">
        <f t="shared" si="23"/>
        <v>690048.6</v>
      </c>
      <c r="AP21" s="139">
        <f t="shared" si="23"/>
        <v>217803.1</v>
      </c>
      <c r="AQ21" s="139">
        <f t="shared" si="23"/>
        <v>430450.4</v>
      </c>
      <c r="AR21" s="139">
        <f t="shared" si="23"/>
        <v>907851.7</v>
      </c>
      <c r="AS21" s="139">
        <f t="shared" si="23"/>
        <v>283773.5</v>
      </c>
      <c r="AT21" s="139">
        <f t="shared" si="23"/>
        <v>229762</v>
      </c>
      <c r="AU21" s="139">
        <f t="shared" si="23"/>
        <v>513535.5</v>
      </c>
      <c r="AV21" s="139">
        <f t="shared" si="23"/>
        <v>231564.9</v>
      </c>
      <c r="AW21" s="139">
        <f t="shared" si="23"/>
        <v>745100.39999999991</v>
      </c>
      <c r="AX21" s="43"/>
      <c r="AY21" s="46"/>
      <c r="AZ21" s="52"/>
      <c r="BA21" s="43"/>
      <c r="BB21" s="43"/>
      <c r="BC21" s="46"/>
      <c r="BD21" s="43"/>
      <c r="BE21" s="46"/>
      <c r="BF21" s="43"/>
      <c r="BG21" s="46"/>
      <c r="BH21" s="52"/>
      <c r="BI21" s="43"/>
      <c r="BJ21" s="43"/>
      <c r="BK21" s="46"/>
      <c r="BL21" s="43"/>
      <c r="BM21" s="46"/>
      <c r="BN21" s="43"/>
      <c r="BO21" s="46"/>
      <c r="BP21" s="52"/>
      <c r="BQ21" s="43"/>
      <c r="BR21" s="43"/>
      <c r="BS21" s="46"/>
      <c r="BT21" s="43"/>
      <c r="BU21" s="46"/>
      <c r="BV21" s="43"/>
      <c r="BW21" s="46"/>
      <c r="BX21" s="52"/>
      <c r="BY21" s="43"/>
      <c r="BZ21" s="43"/>
      <c r="CA21" s="46"/>
      <c r="CB21" s="43"/>
      <c r="CC21" s="46"/>
      <c r="CD21" s="43"/>
      <c r="CE21" s="46"/>
      <c r="CF21" s="52"/>
      <c r="CG21" s="43"/>
      <c r="CH21" s="43"/>
      <c r="CI21" s="46"/>
      <c r="CJ21" s="43"/>
      <c r="CK21" s="46"/>
      <c r="CL21" s="43"/>
      <c r="CM21" s="46"/>
      <c r="CN21" s="52"/>
      <c r="CO21" s="43"/>
      <c r="CP21" s="43"/>
      <c r="CQ21" s="46"/>
      <c r="CR21" s="43"/>
      <c r="CS21" s="46"/>
      <c r="CT21" s="43"/>
      <c r="CU21" s="46"/>
      <c r="CV21" s="52"/>
      <c r="CW21" s="43"/>
      <c r="CX21" s="43"/>
      <c r="CY21" s="46"/>
      <c r="CZ21" s="43"/>
      <c r="DA21" s="46"/>
      <c r="DB21" s="43"/>
      <c r="DC21" s="46"/>
      <c r="DD21" s="52"/>
      <c r="DE21" s="43"/>
      <c r="DF21" s="43"/>
      <c r="DG21" s="46"/>
      <c r="DH21" s="43"/>
      <c r="DI21" s="46"/>
      <c r="DJ21" s="43"/>
      <c r="DK21" s="46"/>
      <c r="DL21" s="52"/>
      <c r="DM21" s="43"/>
      <c r="DN21" s="43"/>
      <c r="DO21" s="46"/>
      <c r="DP21" s="43"/>
      <c r="DQ21" s="46"/>
      <c r="DR21" s="43"/>
      <c r="DS21" s="46"/>
      <c r="DT21" s="52"/>
    </row>
    <row r="22" spans="2:124" s="18" customFormat="1" ht="14.4" x14ac:dyDescent="0.3">
      <c r="B22" s="177" t="s">
        <v>448</v>
      </c>
      <c r="C22" s="41"/>
      <c r="D22" s="12"/>
      <c r="E22" s="46">
        <f>IFERROR(E24/E21,"NA")</f>
        <v>0.79703688188425026</v>
      </c>
      <c r="F22" s="46">
        <f t="shared" ref="F22:X22" si="24">IFERROR(F24/F21,"NA")</f>
        <v>0.88794673599028595</v>
      </c>
      <c r="G22" s="46">
        <f t="shared" si="24"/>
        <v>0.84517864983998425</v>
      </c>
      <c r="H22" s="46">
        <f t="shared" si="24"/>
        <v>0.94422727086395219</v>
      </c>
      <c r="I22" s="46">
        <f t="shared" si="24"/>
        <v>0.87970656309151218</v>
      </c>
      <c r="J22" s="46">
        <f t="shared" si="24"/>
        <v>0.94420733967626336</v>
      </c>
      <c r="K22" s="46">
        <f t="shared" si="24"/>
        <v>0.94421688651177127</v>
      </c>
      <c r="L22" s="46">
        <f t="shared" si="24"/>
        <v>0.89743975187351799</v>
      </c>
      <c r="M22" s="46">
        <f t="shared" si="24"/>
        <v>0.88380951430974275</v>
      </c>
      <c r="N22" s="46">
        <f t="shared" si="24"/>
        <v>0.91849168460833508</v>
      </c>
      <c r="O22" s="46">
        <f t="shared" si="24"/>
        <v>0.90110904055212693</v>
      </c>
      <c r="P22" s="46">
        <f t="shared" si="24"/>
        <v>0.93466776443437927</v>
      </c>
      <c r="Q22" s="46">
        <f t="shared" si="24"/>
        <v>0.91380738916447513</v>
      </c>
      <c r="R22" s="46">
        <f t="shared" si="24"/>
        <v>0.92718417654418916</v>
      </c>
      <c r="S22" s="46">
        <f t="shared" si="24"/>
        <v>0.93097780339330582</v>
      </c>
      <c r="T22" s="46">
        <f t="shared" si="24"/>
        <v>0.91740619364104525</v>
      </c>
      <c r="U22" s="46">
        <f t="shared" si="24"/>
        <v>0.85635722335851738</v>
      </c>
      <c r="V22" s="46">
        <f t="shared" si="24"/>
        <v>0.9115887708094067</v>
      </c>
      <c r="W22" s="46">
        <f t="shared" si="24"/>
        <v>0.8821961119695747</v>
      </c>
      <c r="X22" s="46">
        <f t="shared" si="24"/>
        <v>0.93844148816010609</v>
      </c>
      <c r="Y22" s="46">
        <f t="shared" ref="Y22" si="25">IFERROR(Y24/Y21,"NA")</f>
        <v>0.90007653287907097</v>
      </c>
      <c r="Z22" s="46">
        <f t="shared" ref="Z22" si="26">IFERROR(Z24/Z21,"NA")</f>
        <v>0.91530302477025127</v>
      </c>
      <c r="AA22" s="46">
        <f t="shared" ref="AA22" si="27">IFERROR(AA24/AA21,"NA")</f>
        <v>0.92675932390045335</v>
      </c>
      <c r="AB22" s="46">
        <f t="shared" ref="AB22" si="28">IFERROR(AB24/AB21,"NA")</f>
        <v>0.90380411060496224</v>
      </c>
      <c r="AC22" s="46">
        <f t="shared" ref="AC22" si="29">IFERROR(AC24/AC21,"NA")</f>
        <v>0.81099616153118093</v>
      </c>
      <c r="AD22" s="46">
        <f t="shared" ref="AD22" si="30">IFERROR(AD24/AD21,"NA")</f>
        <v>0.89945264428364369</v>
      </c>
      <c r="AE22" s="46">
        <f t="shared" ref="AE22" si="31">IFERROR(AE24/AE21,"NA")</f>
        <v>0.85367509598979008</v>
      </c>
      <c r="AF22" s="46">
        <f t="shared" ref="AF22" si="32">IFERROR(AF24/AF21,"NA")</f>
        <v>0.93464352706394904</v>
      </c>
      <c r="AG22" s="46">
        <f t="shared" ref="AG22" si="33">IFERROR(AG24/AG21,"NA")</f>
        <v>0.87953218865505622</v>
      </c>
      <c r="AH22" s="46">
        <f t="shared" ref="AH22" si="34">IFERROR(AH24/AH21,"NA")</f>
        <v>0.91406862266630917</v>
      </c>
      <c r="AI22" s="46">
        <f t="shared" ref="AI22" si="35">IFERROR(AI24/AI21,"NA")</f>
        <v>0.92425394873316347</v>
      </c>
      <c r="AJ22" s="46">
        <f t="shared" ref="AJ22" si="36">IFERROR(AJ24/AJ21,"NA")</f>
        <v>0.88801817227359148</v>
      </c>
      <c r="AK22" s="46">
        <f t="shared" ref="AK22" si="37">IFERROR(AK24/AK21,"NA")</f>
        <v>0.79219957826877729</v>
      </c>
      <c r="AL22" s="46">
        <f t="shared" ref="AL22" si="38">IFERROR(AL24/AL21,"NA")</f>
        <v>0.91185622216954343</v>
      </c>
      <c r="AM22" s="46">
        <f t="shared" ref="AM22" si="39">IFERROR(AM24/AM21,"NA")</f>
        <v>0.85098637142378963</v>
      </c>
      <c r="AN22" s="46">
        <f t="shared" ref="AN22" si="40">IFERROR(AN24/AN21,"NA")</f>
        <v>0.94711524670193326</v>
      </c>
      <c r="AO22" s="46">
        <f t="shared" ref="AO22" si="41">IFERROR(AO24/AO21,"NA")</f>
        <v>0.88060971357669593</v>
      </c>
      <c r="AP22" s="46">
        <f t="shared" ref="AP22:AQ22" si="42">IFERROR(AP24/AP21,"NA")</f>
        <v>0.92636009312998757</v>
      </c>
      <c r="AQ22" s="46">
        <f t="shared" si="42"/>
        <v>0.93661337055326233</v>
      </c>
      <c r="AR22" s="46">
        <f t="shared" ref="AR22" si="43">IFERROR(AR24/AR21,"NA")</f>
        <v>0.89158570722508979</v>
      </c>
      <c r="AS22" s="46">
        <f t="shared" ref="AS22" si="44">IFERROR(AS24/AS21,"NA")</f>
        <v>0.81076950455204588</v>
      </c>
      <c r="AT22" s="46">
        <f t="shared" ref="AT22" si="45">IFERROR(AT24/AT21,"NA")</f>
        <v>0.91605443894116523</v>
      </c>
      <c r="AU22" s="46">
        <f t="shared" ref="AU22" si="46">IFERROR(AU24/AU21,"NA")</f>
        <v>0.85787525886720595</v>
      </c>
      <c r="AV22" s="46">
        <f t="shared" ref="AV22" si="47">IFERROR(AV24/AV21,"NA")</f>
        <v>0.93181565945443368</v>
      </c>
      <c r="AW22" s="46">
        <f t="shared" ref="AW22" si="48">IFERROR(AW24/AW21,"NA")</f>
        <v>0.88085471434453666</v>
      </c>
      <c r="AX22" s="43"/>
      <c r="AY22" s="46"/>
      <c r="AZ22" s="52"/>
      <c r="BA22" s="43"/>
      <c r="BB22" s="43"/>
      <c r="BC22" s="46"/>
      <c r="BD22" s="43"/>
      <c r="BE22" s="46"/>
      <c r="BF22" s="43"/>
      <c r="BG22" s="46"/>
      <c r="BH22" s="52"/>
      <c r="BI22" s="43"/>
      <c r="BJ22" s="43"/>
      <c r="BK22" s="46"/>
      <c r="BL22" s="43"/>
      <c r="BM22" s="46"/>
      <c r="BN22" s="43"/>
      <c r="BO22" s="46"/>
      <c r="BP22" s="52"/>
      <c r="BQ22" s="43"/>
      <c r="BR22" s="43"/>
      <c r="BS22" s="46"/>
      <c r="BT22" s="43"/>
      <c r="BU22" s="46"/>
      <c r="BV22" s="43"/>
      <c r="BW22" s="46"/>
      <c r="BX22" s="52"/>
      <c r="BY22" s="43"/>
      <c r="BZ22" s="43"/>
      <c r="CA22" s="46"/>
      <c r="CB22" s="43"/>
      <c r="CC22" s="46"/>
      <c r="CD22" s="43"/>
      <c r="CE22" s="46"/>
      <c r="CF22" s="52"/>
      <c r="CG22" s="43"/>
      <c r="CH22" s="43"/>
      <c r="CI22" s="46"/>
      <c r="CJ22" s="43"/>
      <c r="CK22" s="46"/>
      <c r="CL22" s="43"/>
      <c r="CM22" s="46"/>
      <c r="CN22" s="52"/>
      <c r="CO22" s="43"/>
      <c r="CP22" s="43"/>
      <c r="CQ22" s="46"/>
      <c r="CR22" s="43"/>
      <c r="CS22" s="46"/>
      <c r="CT22" s="43"/>
      <c r="CU22" s="46"/>
      <c r="CV22" s="52"/>
      <c r="CW22" s="43"/>
      <c r="CX22" s="43"/>
      <c r="CY22" s="46"/>
      <c r="CZ22" s="43"/>
      <c r="DA22" s="46"/>
      <c r="DB22" s="43"/>
      <c r="DC22" s="46"/>
      <c r="DD22" s="52"/>
      <c r="DE22" s="43"/>
      <c r="DF22" s="43"/>
      <c r="DG22" s="46"/>
      <c r="DH22" s="43"/>
      <c r="DI22" s="46"/>
      <c r="DJ22" s="43"/>
      <c r="DK22" s="46"/>
      <c r="DL22" s="52"/>
      <c r="DM22" s="43"/>
      <c r="DN22" s="43"/>
      <c r="DO22" s="46"/>
      <c r="DP22" s="43"/>
      <c r="DQ22" s="46"/>
      <c r="DR22" s="43"/>
      <c r="DS22" s="46"/>
      <c r="DT22" s="52"/>
    </row>
    <row r="23" spans="2:124" x14ac:dyDescent="0.25">
      <c r="B23" s="32" t="s">
        <v>431</v>
      </c>
      <c r="C23" s="131" t="s">
        <v>57</v>
      </c>
      <c r="E23" s="15">
        <v>26550.6</v>
      </c>
      <c r="F23" s="15">
        <v>16500</v>
      </c>
      <c r="G23" s="15">
        <f t="shared" ref="G23" si="49">E23+F23</f>
        <v>43050.6</v>
      </c>
      <c r="H23" s="15">
        <v>8299.2999999999993</v>
      </c>
      <c r="I23" s="15">
        <f>E23+F23+H23</f>
        <v>51349.899999999994</v>
      </c>
      <c r="J23" s="15">
        <v>9030.6</v>
      </c>
      <c r="K23" s="15">
        <f>H23+J23</f>
        <v>17329.900000000001</v>
      </c>
      <c r="L23" s="58">
        <f>E23+F23+H23+J23</f>
        <v>60380.499999999993</v>
      </c>
      <c r="M23" s="15">
        <v>18637.5</v>
      </c>
      <c r="N23" s="15">
        <v>13011.8</v>
      </c>
      <c r="O23" s="15">
        <f t="shared" ref="O23" si="50">M23+N23</f>
        <v>31649.3</v>
      </c>
      <c r="P23" s="15">
        <v>12728</v>
      </c>
      <c r="Q23" s="15">
        <f>M23+N23+P23</f>
        <v>44377.3</v>
      </c>
      <c r="R23" s="15">
        <v>13798.3</v>
      </c>
      <c r="S23" s="15">
        <f>P23+R23</f>
        <v>26526.3</v>
      </c>
      <c r="T23" s="58">
        <f>M23+N23+P23+R23</f>
        <v>58175.600000000006</v>
      </c>
      <c r="U23" s="15">
        <v>33036</v>
      </c>
      <c r="V23" s="15">
        <v>17875</v>
      </c>
      <c r="W23" s="15">
        <f t="shared" ref="W23" si="51">U23+V23</f>
        <v>50911</v>
      </c>
      <c r="X23" s="15">
        <v>12398.9</v>
      </c>
      <c r="Y23" s="15">
        <f>U23+V23+X23</f>
        <v>63309.9</v>
      </c>
      <c r="Z23" s="15">
        <v>17395.7</v>
      </c>
      <c r="AA23" s="15">
        <f>X23+Z23</f>
        <v>29794.6</v>
      </c>
      <c r="AB23" s="58">
        <f>U23+V23+X23+Z23</f>
        <v>80705.600000000006</v>
      </c>
      <c r="AC23" s="15">
        <v>43133.7</v>
      </c>
      <c r="AD23" s="15">
        <v>21393.3</v>
      </c>
      <c r="AE23" s="15">
        <f t="shared" ref="AE23" si="52">AC23+AD23</f>
        <v>64527</v>
      </c>
      <c r="AF23" s="15">
        <v>13522.3</v>
      </c>
      <c r="AG23" s="15">
        <f>AC23+AD23+AF23</f>
        <v>78049.3</v>
      </c>
      <c r="AH23" s="15">
        <v>18135.8</v>
      </c>
      <c r="AI23" s="15">
        <f>AF23+AH23</f>
        <v>31658.1</v>
      </c>
      <c r="AJ23" s="58">
        <f>AC23+AD23+AF23+AH23</f>
        <v>96185.1</v>
      </c>
      <c r="AK23" s="15">
        <v>50465.599999999999</v>
      </c>
      <c r="AL23" s="15">
        <v>20673.7</v>
      </c>
      <c r="AM23" s="15">
        <f t="shared" si="17"/>
        <v>71139.3</v>
      </c>
      <c r="AN23" s="15">
        <v>11245.8</v>
      </c>
      <c r="AO23" s="15">
        <f>AK23+AL23+AN23</f>
        <v>82385.100000000006</v>
      </c>
      <c r="AP23" s="15">
        <v>16039</v>
      </c>
      <c r="AQ23" s="15">
        <f>AN23+AP23</f>
        <v>27284.799999999999</v>
      </c>
      <c r="AR23" s="58">
        <f>AK23+AL23+AN23+AP23</f>
        <v>98424.1</v>
      </c>
      <c r="AS23" s="15">
        <v>53698.6</v>
      </c>
      <c r="AT23" s="15">
        <v>19287.5</v>
      </c>
      <c r="AU23" s="15">
        <f t="shared" si="21"/>
        <v>72986.100000000006</v>
      </c>
      <c r="AV23" s="15">
        <v>15789.1</v>
      </c>
      <c r="AW23" s="15">
        <f>AS23+AT23+AV23</f>
        <v>88775.200000000012</v>
      </c>
      <c r="AX23" s="48"/>
      <c r="AY23" s="15"/>
      <c r="AZ23" s="58"/>
      <c r="BA23" s="48"/>
      <c r="BB23" s="48"/>
      <c r="BC23" s="15"/>
      <c r="BD23" s="48"/>
      <c r="BE23" s="15"/>
      <c r="BF23" s="48"/>
      <c r="BG23" s="15"/>
      <c r="BH23" s="58"/>
      <c r="BI23" s="48"/>
      <c r="BJ23" s="48"/>
      <c r="BK23" s="15"/>
      <c r="BL23" s="48"/>
      <c r="BM23" s="15"/>
      <c r="BN23" s="48"/>
      <c r="BO23" s="15"/>
      <c r="BP23" s="58"/>
      <c r="BQ23" s="48"/>
      <c r="BR23" s="48"/>
      <c r="BS23" s="15"/>
      <c r="BT23" s="48"/>
      <c r="BU23" s="15"/>
      <c r="BV23" s="48"/>
      <c r="BW23" s="15"/>
      <c r="BX23" s="58"/>
      <c r="BY23" s="48"/>
      <c r="BZ23" s="48"/>
      <c r="CA23" s="15"/>
      <c r="CB23" s="48"/>
      <c r="CC23" s="15"/>
      <c r="CD23" s="48"/>
      <c r="CE23" s="15"/>
      <c r="CF23" s="58"/>
      <c r="CG23" s="48"/>
      <c r="CH23" s="48"/>
      <c r="CI23" s="15"/>
      <c r="CJ23" s="48"/>
      <c r="CK23" s="15"/>
      <c r="CL23" s="48"/>
      <c r="CM23" s="15"/>
      <c r="CN23" s="58"/>
      <c r="CO23" s="48"/>
      <c r="CP23" s="48"/>
      <c r="CQ23" s="15"/>
      <c r="CR23" s="48"/>
      <c r="CS23" s="15"/>
      <c r="CT23" s="48"/>
      <c r="CU23" s="15"/>
      <c r="CV23" s="58"/>
      <c r="CW23" s="48"/>
      <c r="CX23" s="48"/>
      <c r="CY23" s="15"/>
      <c r="CZ23" s="48"/>
      <c r="DA23" s="15"/>
      <c r="DB23" s="48"/>
      <c r="DC23" s="15"/>
      <c r="DD23" s="58"/>
      <c r="DE23" s="48"/>
      <c r="DF23" s="48"/>
      <c r="DG23" s="15"/>
      <c r="DH23" s="48"/>
      <c r="DI23" s="15"/>
      <c r="DJ23" s="48"/>
      <c r="DK23" s="15"/>
      <c r="DL23" s="58"/>
      <c r="DM23" s="48"/>
      <c r="DN23" s="48"/>
      <c r="DO23" s="15"/>
      <c r="DP23" s="48"/>
      <c r="DQ23" s="15"/>
      <c r="DR23" s="48"/>
      <c r="DS23" s="15"/>
      <c r="DT23" s="58"/>
    </row>
    <row r="24" spans="2:124" s="40" customFormat="1" x14ac:dyDescent="0.25">
      <c r="B24" s="133" t="s">
        <v>432</v>
      </c>
      <c r="C24" s="131" t="s">
        <v>57</v>
      </c>
      <c r="D24" s="60"/>
      <c r="E24" s="139">
        <f t="shared" ref="E24:AW24" si="53">E21-E23</f>
        <v>104264.29999999999</v>
      </c>
      <c r="F24" s="139">
        <f t="shared" si="53"/>
        <v>130751.4</v>
      </c>
      <c r="G24" s="139">
        <f t="shared" si="53"/>
        <v>235015.70000000004</v>
      </c>
      <c r="H24" s="139">
        <f t="shared" si="53"/>
        <v>140506.4</v>
      </c>
      <c r="I24" s="139">
        <f t="shared" si="53"/>
        <v>375522.1</v>
      </c>
      <c r="J24" s="139">
        <f t="shared" si="53"/>
        <v>152829.4</v>
      </c>
      <c r="K24" s="139">
        <f t="shared" si="53"/>
        <v>293335.8</v>
      </c>
      <c r="L24" s="139">
        <f t="shared" si="53"/>
        <v>528351.5</v>
      </c>
      <c r="M24" s="139">
        <f t="shared" si="53"/>
        <v>141767.19999999998</v>
      </c>
      <c r="N24" s="139">
        <f t="shared" si="53"/>
        <v>146625.90000000005</v>
      </c>
      <c r="O24" s="139">
        <f t="shared" si="53"/>
        <v>288393.10000000003</v>
      </c>
      <c r="P24" s="139">
        <f t="shared" si="53"/>
        <v>182091.59999999998</v>
      </c>
      <c r="Q24" s="139">
        <f t="shared" si="53"/>
        <v>470484.7</v>
      </c>
      <c r="R24" s="139">
        <f t="shared" si="53"/>
        <v>175697.60000000003</v>
      </c>
      <c r="S24" s="139">
        <f t="shared" si="53"/>
        <v>357789.19999999995</v>
      </c>
      <c r="T24" s="139">
        <f t="shared" si="53"/>
        <v>646182.30000000005</v>
      </c>
      <c r="U24" s="139">
        <f t="shared" si="53"/>
        <v>196951.2</v>
      </c>
      <c r="V24" s="139">
        <f t="shared" si="53"/>
        <v>184305.19999999998</v>
      </c>
      <c r="W24" s="139">
        <f t="shared" si="53"/>
        <v>381256.39999999997</v>
      </c>
      <c r="X24" s="139">
        <f t="shared" si="53"/>
        <v>189017.60000000001</v>
      </c>
      <c r="Y24" s="139">
        <f t="shared" si="53"/>
        <v>570274</v>
      </c>
      <c r="Z24" s="139">
        <f t="shared" si="53"/>
        <v>187991.8</v>
      </c>
      <c r="AA24" s="139">
        <f t="shared" si="53"/>
        <v>377009.4</v>
      </c>
      <c r="AB24" s="139">
        <f t="shared" si="53"/>
        <v>758265.8</v>
      </c>
      <c r="AC24" s="139">
        <f t="shared" si="53"/>
        <v>185082.3</v>
      </c>
      <c r="AD24" s="139">
        <f t="shared" si="53"/>
        <v>191375.1</v>
      </c>
      <c r="AE24" s="139">
        <f t="shared" si="53"/>
        <v>376457.4</v>
      </c>
      <c r="AF24" s="139">
        <f t="shared" si="53"/>
        <v>193378.4</v>
      </c>
      <c r="AG24" s="139">
        <f t="shared" si="53"/>
        <v>569835.79999999993</v>
      </c>
      <c r="AH24" s="139">
        <f t="shared" si="53"/>
        <v>192914</v>
      </c>
      <c r="AI24" s="139">
        <f t="shared" si="53"/>
        <v>386292.40000000008</v>
      </c>
      <c r="AJ24" s="139">
        <f t="shared" si="53"/>
        <v>762749.8</v>
      </c>
      <c r="AK24" s="139">
        <f t="shared" si="53"/>
        <v>192390.5</v>
      </c>
      <c r="AL24" s="139">
        <f t="shared" si="53"/>
        <v>213871.49999999997</v>
      </c>
      <c r="AM24" s="139">
        <f t="shared" si="53"/>
        <v>406262</v>
      </c>
      <c r="AN24" s="139">
        <f t="shared" si="53"/>
        <v>201401.5</v>
      </c>
      <c r="AO24" s="139">
        <f t="shared" si="53"/>
        <v>607663.5</v>
      </c>
      <c r="AP24" s="139">
        <f t="shared" si="53"/>
        <v>201764.1</v>
      </c>
      <c r="AQ24" s="139">
        <f t="shared" si="53"/>
        <v>403165.60000000003</v>
      </c>
      <c r="AR24" s="139">
        <f t="shared" si="53"/>
        <v>809427.6</v>
      </c>
      <c r="AS24" s="139">
        <f t="shared" si="53"/>
        <v>230074.9</v>
      </c>
      <c r="AT24" s="139">
        <f t="shared" si="53"/>
        <v>210474.5</v>
      </c>
      <c r="AU24" s="139">
        <f t="shared" si="53"/>
        <v>440549.4</v>
      </c>
      <c r="AV24" s="139">
        <f t="shared" si="53"/>
        <v>215775.8</v>
      </c>
      <c r="AW24" s="139">
        <f t="shared" si="53"/>
        <v>656325.19999999995</v>
      </c>
      <c r="AX24" s="140"/>
      <c r="AY24" s="137"/>
      <c r="AZ24" s="138"/>
      <c r="BA24" s="140"/>
      <c r="BB24" s="140"/>
      <c r="BC24" s="137"/>
      <c r="BD24" s="140"/>
      <c r="BE24" s="137"/>
      <c r="BF24" s="140"/>
      <c r="BG24" s="137"/>
      <c r="BH24" s="138"/>
      <c r="BI24" s="140"/>
      <c r="BJ24" s="140"/>
      <c r="BK24" s="137"/>
      <c r="BL24" s="140"/>
      <c r="BM24" s="137"/>
      <c r="BN24" s="140"/>
      <c r="BO24" s="137"/>
      <c r="BP24" s="138"/>
      <c r="BQ24" s="140"/>
      <c r="BR24" s="140"/>
      <c r="BS24" s="137"/>
      <c r="BT24" s="140"/>
      <c r="BU24" s="137"/>
      <c r="BV24" s="140"/>
      <c r="BW24" s="137"/>
      <c r="BX24" s="138"/>
      <c r="BY24" s="140"/>
      <c r="BZ24" s="140"/>
      <c r="CA24" s="137"/>
      <c r="CB24" s="140"/>
      <c r="CC24" s="137"/>
      <c r="CD24" s="140"/>
      <c r="CE24" s="137"/>
      <c r="CF24" s="138"/>
      <c r="CG24" s="140"/>
      <c r="CH24" s="140"/>
      <c r="CI24" s="137"/>
      <c r="CJ24" s="140"/>
      <c r="CK24" s="137"/>
      <c r="CL24" s="140"/>
      <c r="CM24" s="137"/>
      <c r="CN24" s="138"/>
      <c r="CO24" s="140"/>
      <c r="CP24" s="140"/>
      <c r="CQ24" s="137"/>
      <c r="CR24" s="140"/>
      <c r="CS24" s="137"/>
      <c r="CT24" s="140"/>
      <c r="CU24" s="137"/>
      <c r="CV24" s="138"/>
      <c r="CW24" s="140"/>
      <c r="CX24" s="140"/>
      <c r="CY24" s="137"/>
      <c r="CZ24" s="140"/>
      <c r="DA24" s="137"/>
      <c r="DB24" s="140"/>
      <c r="DC24" s="137"/>
      <c r="DD24" s="138"/>
      <c r="DE24" s="140"/>
      <c r="DF24" s="140"/>
      <c r="DG24" s="137"/>
      <c r="DH24" s="140"/>
      <c r="DI24" s="137"/>
      <c r="DJ24" s="140"/>
      <c r="DK24" s="137"/>
      <c r="DL24" s="138"/>
      <c r="DM24" s="140"/>
      <c r="DN24" s="140"/>
      <c r="DO24" s="137"/>
      <c r="DP24" s="140"/>
      <c r="DQ24" s="137"/>
      <c r="DR24" s="140"/>
      <c r="DS24" s="137"/>
      <c r="DT24" s="138"/>
    </row>
    <row r="25" spans="2:124" s="15" customFormat="1" x14ac:dyDescent="0.25">
      <c r="B25" s="161" t="s">
        <v>354</v>
      </c>
      <c r="C25" s="131"/>
      <c r="L25" s="58"/>
      <c r="T25" s="58"/>
      <c r="AB25" s="58"/>
      <c r="AJ25" s="58"/>
      <c r="AR25" s="58"/>
      <c r="AX25" s="48"/>
      <c r="AZ25" s="58"/>
      <c r="BA25" s="48"/>
      <c r="BB25" s="48"/>
      <c r="BD25" s="48"/>
      <c r="BF25" s="48"/>
      <c r="BH25" s="58"/>
      <c r="BI25" s="48"/>
      <c r="BJ25" s="48"/>
      <c r="BL25" s="48"/>
      <c r="BN25" s="48"/>
      <c r="BP25" s="58"/>
      <c r="BQ25" s="48"/>
      <c r="BR25" s="48"/>
      <c r="BT25" s="48"/>
      <c r="BV25" s="48"/>
      <c r="BX25" s="58"/>
      <c r="BY25" s="48"/>
      <c r="BZ25" s="48"/>
      <c r="CB25" s="48"/>
      <c r="CD25" s="48"/>
      <c r="CF25" s="58"/>
      <c r="CG25" s="48"/>
      <c r="CH25" s="48"/>
      <c r="CJ25" s="48"/>
      <c r="CL25" s="48"/>
      <c r="CN25" s="58"/>
      <c r="CO25" s="48"/>
      <c r="CP25" s="48"/>
      <c r="CR25" s="48"/>
      <c r="CT25" s="48"/>
      <c r="CV25" s="58"/>
      <c r="CW25" s="48"/>
      <c r="CX25" s="48"/>
      <c r="CZ25" s="48"/>
      <c r="DB25" s="48"/>
      <c r="DD25" s="58"/>
      <c r="DE25" s="48"/>
      <c r="DF25" s="48"/>
      <c r="DH25" s="48"/>
      <c r="DJ25" s="48"/>
      <c r="DL25" s="58"/>
      <c r="DM25" s="48"/>
      <c r="DN25" s="48"/>
      <c r="DP25" s="48"/>
      <c r="DR25" s="48"/>
      <c r="DT25" s="58"/>
    </row>
    <row r="26" spans="2:124" x14ac:dyDescent="0.25">
      <c r="B26" s="131" t="s">
        <v>427</v>
      </c>
      <c r="C26" s="131" t="s">
        <v>57</v>
      </c>
      <c r="D26" s="13"/>
      <c r="E26" s="90">
        <v>25352.400000000001</v>
      </c>
      <c r="F26" s="90">
        <v>34092</v>
      </c>
      <c r="G26" s="15">
        <f t="shared" ref="G26:G27" si="54">E26+F26</f>
        <v>59444.4</v>
      </c>
      <c r="H26" s="90">
        <v>36586.5</v>
      </c>
      <c r="I26" s="15">
        <f>E26+F26+H26</f>
        <v>96030.9</v>
      </c>
      <c r="J26" s="90">
        <v>38952.699999999997</v>
      </c>
      <c r="K26" s="15">
        <f>H26+J26</f>
        <v>75539.199999999997</v>
      </c>
      <c r="L26" s="58">
        <f>E26+F26+H26+J26</f>
        <v>134983.59999999998</v>
      </c>
      <c r="M26" s="90">
        <v>34619.1</v>
      </c>
      <c r="N26" s="90">
        <v>37620</v>
      </c>
      <c r="O26" s="15">
        <f t="shared" ref="O26:O27" si="55">M26+N26</f>
        <v>72239.100000000006</v>
      </c>
      <c r="P26" s="90">
        <v>41871</v>
      </c>
      <c r="Q26" s="15">
        <f>M26+N26+P26</f>
        <v>114110.1</v>
      </c>
      <c r="R26" s="90">
        <v>43574.400000000001</v>
      </c>
      <c r="S26" s="15">
        <f>P26+R26</f>
        <v>85445.4</v>
      </c>
      <c r="T26" s="58">
        <f>M26+N26+P26+R26</f>
        <v>157684.5</v>
      </c>
      <c r="U26" s="90">
        <v>44697.599999999999</v>
      </c>
      <c r="V26" s="90">
        <v>46348.2</v>
      </c>
      <c r="W26" s="15">
        <f t="shared" ref="W26:W27" si="56">U26+V26</f>
        <v>91045.799999999988</v>
      </c>
      <c r="X26" s="90">
        <v>48623.3</v>
      </c>
      <c r="Y26" s="15">
        <f>U26+V26+X26</f>
        <v>139669.09999999998</v>
      </c>
      <c r="Z26" s="90">
        <v>49156.800000000003</v>
      </c>
      <c r="AA26" s="15">
        <f>X26+Z26</f>
        <v>97780.1</v>
      </c>
      <c r="AB26" s="58">
        <f>U26+V26+X26+Z26</f>
        <v>188825.89999999997</v>
      </c>
      <c r="AC26" s="90">
        <v>49440.2</v>
      </c>
      <c r="AD26" s="90">
        <v>50028.800000000003</v>
      </c>
      <c r="AE26" s="15">
        <f t="shared" ref="AE26:AE27" si="57">AC26+AD26</f>
        <v>99469</v>
      </c>
      <c r="AF26" s="90">
        <v>49665.7</v>
      </c>
      <c r="AG26" s="15">
        <f>AC26+AD26+AF26</f>
        <v>149134.70000000001</v>
      </c>
      <c r="AH26" s="90">
        <v>51575.7</v>
      </c>
      <c r="AI26" s="15">
        <f>AF26+AH26</f>
        <v>101241.4</v>
      </c>
      <c r="AJ26" s="58">
        <f>AC26+AD26+AF26+AH26</f>
        <v>200710.40000000002</v>
      </c>
      <c r="AK26" s="90">
        <v>52550.6</v>
      </c>
      <c r="AL26" s="90">
        <v>52422.9</v>
      </c>
      <c r="AM26" s="15">
        <f t="shared" ref="AM26:AM37" si="58">AK26+AL26</f>
        <v>104973.5</v>
      </c>
      <c r="AN26" s="90">
        <v>51914.3</v>
      </c>
      <c r="AO26" s="15">
        <f>AK26+AL26+AN26</f>
        <v>156887.79999999999</v>
      </c>
      <c r="AP26" s="90">
        <v>54025.7</v>
      </c>
      <c r="AQ26" s="15">
        <f>AN26+AP26</f>
        <v>105940</v>
      </c>
      <c r="AR26" s="58">
        <f>AK26+AL26+AN26+AP26</f>
        <v>210913.5</v>
      </c>
      <c r="AS26" s="90">
        <v>54989.3</v>
      </c>
      <c r="AT26" s="90">
        <v>54621</v>
      </c>
      <c r="AU26" s="15">
        <f t="shared" ref="AU26:AU37" si="59">AS26+AT26</f>
        <v>109610.3</v>
      </c>
      <c r="AV26" s="90">
        <v>54872.9</v>
      </c>
      <c r="AW26" s="15">
        <f>AS26+AT26+AV26</f>
        <v>164483.20000000001</v>
      </c>
      <c r="AX26" s="146"/>
      <c r="AY26" s="98"/>
      <c r="AZ26" s="99"/>
      <c r="BA26" s="146"/>
      <c r="BB26" s="146"/>
      <c r="BC26" s="98"/>
      <c r="BD26" s="146"/>
      <c r="BE26" s="98"/>
      <c r="BF26" s="146"/>
      <c r="BG26" s="98"/>
      <c r="BH26" s="99"/>
      <c r="BI26" s="146"/>
      <c r="BJ26" s="146"/>
      <c r="BK26" s="98"/>
      <c r="BL26" s="146"/>
      <c r="BM26" s="98"/>
      <c r="BN26" s="146"/>
      <c r="BO26" s="98"/>
      <c r="BP26" s="99"/>
      <c r="BQ26" s="146"/>
      <c r="BR26" s="146"/>
      <c r="BS26" s="98"/>
      <c r="BT26" s="146"/>
      <c r="BU26" s="98"/>
      <c r="BV26" s="146"/>
      <c r="BW26" s="98"/>
      <c r="BX26" s="99"/>
      <c r="BY26" s="146"/>
      <c r="BZ26" s="146"/>
      <c r="CA26" s="98"/>
      <c r="CB26" s="146"/>
      <c r="CC26" s="98"/>
      <c r="CD26" s="146"/>
      <c r="CE26" s="98"/>
      <c r="CF26" s="99"/>
      <c r="CG26" s="146"/>
      <c r="CH26" s="146"/>
      <c r="CI26" s="98"/>
      <c r="CJ26" s="146"/>
      <c r="CK26" s="98"/>
      <c r="CL26" s="146"/>
      <c r="CM26" s="98"/>
      <c r="CN26" s="99"/>
      <c r="CO26" s="146"/>
      <c r="CP26" s="146"/>
      <c r="CQ26" s="98"/>
      <c r="CR26" s="146"/>
      <c r="CS26" s="98"/>
      <c r="CT26" s="146"/>
      <c r="CU26" s="98"/>
      <c r="CV26" s="99"/>
      <c r="CW26" s="146"/>
      <c r="CX26" s="146"/>
      <c r="CY26" s="98"/>
      <c r="CZ26" s="146"/>
      <c r="DA26" s="98"/>
      <c r="DB26" s="146"/>
      <c r="DC26" s="98"/>
      <c r="DD26" s="99"/>
      <c r="DE26" s="146"/>
      <c r="DF26" s="146"/>
      <c r="DG26" s="98"/>
      <c r="DH26" s="146"/>
      <c r="DI26" s="98"/>
      <c r="DJ26" s="146"/>
      <c r="DK26" s="98"/>
      <c r="DL26" s="99"/>
      <c r="DM26" s="146"/>
      <c r="DN26" s="146"/>
      <c r="DO26" s="98"/>
      <c r="DP26" s="146"/>
      <c r="DQ26" s="98"/>
      <c r="DR26" s="146"/>
      <c r="DS26" s="98"/>
      <c r="DT26" s="99"/>
    </row>
    <row r="27" spans="2:124" x14ac:dyDescent="0.25">
      <c r="B27" s="131" t="s">
        <v>428</v>
      </c>
      <c r="C27" s="131" t="s">
        <v>57</v>
      </c>
      <c r="E27" s="15">
        <v>1290.5999999999999</v>
      </c>
      <c r="F27" s="15">
        <v>2828.5</v>
      </c>
      <c r="G27" s="15">
        <f t="shared" si="54"/>
        <v>4119.1000000000004</v>
      </c>
      <c r="H27" s="15">
        <v>2431.6999999999998</v>
      </c>
      <c r="I27" s="15">
        <f>E27+F27+H27</f>
        <v>6550.8</v>
      </c>
      <c r="J27" s="15">
        <v>1829.1</v>
      </c>
      <c r="K27" s="15">
        <f>H27+J27</f>
        <v>4260.7999999999993</v>
      </c>
      <c r="L27" s="58">
        <f>E27+F27+H27+J27</f>
        <v>8379.9</v>
      </c>
      <c r="M27" s="15">
        <v>1742.8</v>
      </c>
      <c r="N27" s="15">
        <v>2759.3</v>
      </c>
      <c r="O27" s="15">
        <f t="shared" si="55"/>
        <v>4502.1000000000004</v>
      </c>
      <c r="P27" s="15">
        <v>2462.5</v>
      </c>
      <c r="Q27" s="15">
        <f>M27+N27+P27</f>
        <v>6964.6</v>
      </c>
      <c r="R27" s="15">
        <v>2384.6999999999998</v>
      </c>
      <c r="S27" s="15">
        <f>P27+R27</f>
        <v>4847.2</v>
      </c>
      <c r="T27" s="58">
        <f>M27+N27+P27+R27</f>
        <v>9349.2999999999993</v>
      </c>
      <c r="U27" s="15">
        <v>2068.6999999999998</v>
      </c>
      <c r="V27" s="15">
        <v>3239.8</v>
      </c>
      <c r="W27" s="15">
        <f t="shared" si="56"/>
        <v>5308.5</v>
      </c>
      <c r="X27" s="15">
        <v>3519.1</v>
      </c>
      <c r="Y27" s="15">
        <f>U27+V27+X27</f>
        <v>8827.6</v>
      </c>
      <c r="Z27" s="15">
        <v>5037.3</v>
      </c>
      <c r="AA27" s="15">
        <f>X27+Z27</f>
        <v>8556.4</v>
      </c>
      <c r="AB27" s="58">
        <f>U27+V27+X27+Z27</f>
        <v>13864.900000000001</v>
      </c>
      <c r="AC27" s="15">
        <v>4339.3</v>
      </c>
      <c r="AD27" s="15">
        <v>4423.3999999999996</v>
      </c>
      <c r="AE27" s="15">
        <f t="shared" si="57"/>
        <v>8762.7000000000007</v>
      </c>
      <c r="AF27" s="15">
        <v>4338</v>
      </c>
      <c r="AG27" s="15">
        <f>AC27+AD27+AF27</f>
        <v>13100.7</v>
      </c>
      <c r="AH27" s="15">
        <v>4798.3999999999996</v>
      </c>
      <c r="AI27" s="15">
        <f>AF27+AH27</f>
        <v>9136.4</v>
      </c>
      <c r="AJ27" s="58">
        <f>AC27+AD27+AF27+AH27</f>
        <v>17899.099999999999</v>
      </c>
      <c r="AK27" s="15">
        <v>4791.7</v>
      </c>
      <c r="AL27" s="15">
        <v>4442.3999999999996</v>
      </c>
      <c r="AM27" s="15">
        <f t="shared" si="58"/>
        <v>9234.0999999999985</v>
      </c>
      <c r="AN27" s="15">
        <v>3206.4</v>
      </c>
      <c r="AO27" s="15">
        <f>AK27+AL27+AN27</f>
        <v>12440.499999999998</v>
      </c>
      <c r="AP27" s="15">
        <v>3461.8</v>
      </c>
      <c r="AQ27" s="15">
        <f>AN27+AP27</f>
        <v>6668.2000000000007</v>
      </c>
      <c r="AR27" s="58">
        <f>AK27+AL27+AN27+AP27</f>
        <v>15902.3</v>
      </c>
      <c r="AS27" s="15">
        <v>3990.3</v>
      </c>
      <c r="AT27" s="15">
        <v>4387.2</v>
      </c>
      <c r="AU27" s="15">
        <f t="shared" si="59"/>
        <v>8377.5</v>
      </c>
      <c r="AV27" s="15">
        <v>4482.8999999999996</v>
      </c>
      <c r="AW27" s="15">
        <f>AS27+AT27+AV27</f>
        <v>12860.4</v>
      </c>
      <c r="AX27" s="15"/>
      <c r="AY27" s="15"/>
      <c r="AZ27" s="58"/>
      <c r="BA27" s="15"/>
      <c r="BB27" s="15"/>
      <c r="BC27" s="15"/>
      <c r="BD27" s="15"/>
      <c r="BE27" s="15"/>
      <c r="BF27" s="15"/>
      <c r="BG27" s="15"/>
      <c r="BH27" s="58"/>
      <c r="BI27" s="15"/>
      <c r="BJ27" s="15"/>
      <c r="BK27" s="15"/>
      <c r="BL27" s="15"/>
      <c r="BM27" s="15"/>
      <c r="BN27" s="15"/>
      <c r="BO27" s="15"/>
      <c r="BP27" s="58"/>
      <c r="BQ27" s="15"/>
      <c r="BR27" s="15"/>
      <c r="BS27" s="15"/>
      <c r="BT27" s="15"/>
      <c r="BU27" s="15"/>
      <c r="BV27" s="15"/>
      <c r="BW27" s="15"/>
      <c r="BX27" s="58"/>
      <c r="BY27" s="15"/>
      <c r="BZ27" s="15"/>
      <c r="CA27" s="15"/>
      <c r="CB27" s="15"/>
      <c r="CC27" s="15"/>
      <c r="CD27" s="15"/>
      <c r="CE27" s="15"/>
      <c r="CF27" s="58"/>
      <c r="CG27" s="15"/>
      <c r="CH27" s="15"/>
      <c r="CI27" s="15"/>
      <c r="CJ27" s="15"/>
      <c r="CK27" s="15"/>
      <c r="CL27" s="15"/>
      <c r="CM27" s="15"/>
      <c r="CN27" s="58"/>
      <c r="CO27" s="15"/>
      <c r="CP27" s="15"/>
      <c r="CQ27" s="15"/>
      <c r="CR27" s="15"/>
      <c r="CS27" s="15"/>
      <c r="CT27" s="15"/>
      <c r="CU27" s="15"/>
      <c r="CV27" s="58"/>
      <c r="CW27" s="15"/>
      <c r="CX27" s="15"/>
      <c r="CY27" s="15"/>
      <c r="CZ27" s="15"/>
      <c r="DA27" s="15"/>
      <c r="DB27" s="15"/>
      <c r="DC27" s="15"/>
      <c r="DD27" s="58"/>
      <c r="DE27" s="15"/>
      <c r="DF27" s="15"/>
      <c r="DG27" s="15"/>
      <c r="DH27" s="15"/>
      <c r="DI27" s="15"/>
      <c r="DJ27" s="15"/>
      <c r="DK27" s="15"/>
      <c r="DL27" s="58"/>
      <c r="DM27" s="15"/>
      <c r="DN27" s="15"/>
      <c r="DO27" s="15"/>
      <c r="DP27" s="15"/>
      <c r="DQ27" s="15"/>
      <c r="DR27" s="15"/>
      <c r="DS27" s="15"/>
      <c r="DT27" s="58"/>
    </row>
    <row r="28" spans="2:124" s="40" customFormat="1" x14ac:dyDescent="0.25">
      <c r="B28" s="160" t="s">
        <v>429</v>
      </c>
      <c r="C28" s="131" t="s">
        <v>57</v>
      </c>
      <c r="D28" s="42"/>
      <c r="E28" s="139">
        <f t="shared" ref="E28:AW28" si="60">E26+E27</f>
        <v>26643</v>
      </c>
      <c r="F28" s="139">
        <f t="shared" si="60"/>
        <v>36920.5</v>
      </c>
      <c r="G28" s="139">
        <f t="shared" si="60"/>
        <v>63563.5</v>
      </c>
      <c r="H28" s="139">
        <f t="shared" si="60"/>
        <v>39018.199999999997</v>
      </c>
      <c r="I28" s="139">
        <f t="shared" si="60"/>
        <v>102581.7</v>
      </c>
      <c r="J28" s="139">
        <f t="shared" si="60"/>
        <v>40781.799999999996</v>
      </c>
      <c r="K28" s="139">
        <f t="shared" si="60"/>
        <v>79800</v>
      </c>
      <c r="L28" s="139">
        <f t="shared" si="60"/>
        <v>143363.49999999997</v>
      </c>
      <c r="M28" s="139">
        <f t="shared" si="60"/>
        <v>36361.9</v>
      </c>
      <c r="N28" s="139">
        <f t="shared" si="60"/>
        <v>40379.300000000003</v>
      </c>
      <c r="O28" s="139">
        <f t="shared" si="60"/>
        <v>76741.200000000012</v>
      </c>
      <c r="P28" s="139">
        <f t="shared" si="60"/>
        <v>44333.5</v>
      </c>
      <c r="Q28" s="139">
        <f t="shared" si="60"/>
        <v>121074.70000000001</v>
      </c>
      <c r="R28" s="139">
        <f t="shared" si="60"/>
        <v>45959.1</v>
      </c>
      <c r="S28" s="139">
        <f t="shared" si="60"/>
        <v>90292.599999999991</v>
      </c>
      <c r="T28" s="139">
        <f t="shared" si="60"/>
        <v>167033.79999999999</v>
      </c>
      <c r="U28" s="139">
        <f t="shared" si="60"/>
        <v>46766.299999999996</v>
      </c>
      <c r="V28" s="139">
        <f t="shared" si="60"/>
        <v>49588</v>
      </c>
      <c r="W28" s="139">
        <f t="shared" si="60"/>
        <v>96354.299999999988</v>
      </c>
      <c r="X28" s="139">
        <f t="shared" si="60"/>
        <v>52142.400000000001</v>
      </c>
      <c r="Y28" s="139">
        <f t="shared" si="60"/>
        <v>148496.69999999998</v>
      </c>
      <c r="Z28" s="139">
        <f t="shared" si="60"/>
        <v>54194.100000000006</v>
      </c>
      <c r="AA28" s="139">
        <f t="shared" si="60"/>
        <v>106336.5</v>
      </c>
      <c r="AB28" s="139">
        <f t="shared" si="60"/>
        <v>202690.79999999996</v>
      </c>
      <c r="AC28" s="139">
        <f t="shared" si="60"/>
        <v>53779.5</v>
      </c>
      <c r="AD28" s="139">
        <f t="shared" si="60"/>
        <v>54452.200000000004</v>
      </c>
      <c r="AE28" s="139">
        <f t="shared" si="60"/>
        <v>108231.7</v>
      </c>
      <c r="AF28" s="139">
        <f t="shared" si="60"/>
        <v>54003.7</v>
      </c>
      <c r="AG28" s="139">
        <f t="shared" si="60"/>
        <v>162235.40000000002</v>
      </c>
      <c r="AH28" s="139">
        <f t="shared" si="60"/>
        <v>56374.1</v>
      </c>
      <c r="AI28" s="139">
        <f t="shared" si="60"/>
        <v>110377.79999999999</v>
      </c>
      <c r="AJ28" s="139">
        <f t="shared" si="60"/>
        <v>218609.50000000003</v>
      </c>
      <c r="AK28" s="139">
        <f t="shared" si="60"/>
        <v>57342.299999999996</v>
      </c>
      <c r="AL28" s="139">
        <f t="shared" si="60"/>
        <v>56865.3</v>
      </c>
      <c r="AM28" s="139">
        <f t="shared" si="60"/>
        <v>114207.6</v>
      </c>
      <c r="AN28" s="139">
        <f t="shared" si="60"/>
        <v>55120.700000000004</v>
      </c>
      <c r="AO28" s="139">
        <f t="shared" si="60"/>
        <v>169328.3</v>
      </c>
      <c r="AP28" s="139">
        <f t="shared" si="60"/>
        <v>57487.5</v>
      </c>
      <c r="AQ28" s="139">
        <f t="shared" si="60"/>
        <v>112608.2</v>
      </c>
      <c r="AR28" s="139">
        <f t="shared" si="60"/>
        <v>226815.8</v>
      </c>
      <c r="AS28" s="139">
        <f t="shared" si="60"/>
        <v>58979.600000000006</v>
      </c>
      <c r="AT28" s="139">
        <f t="shared" si="60"/>
        <v>59008.2</v>
      </c>
      <c r="AU28" s="139">
        <f t="shared" si="60"/>
        <v>117987.8</v>
      </c>
      <c r="AV28" s="139">
        <f t="shared" si="60"/>
        <v>59355.8</v>
      </c>
      <c r="AW28" s="139">
        <f t="shared" si="60"/>
        <v>177343.6</v>
      </c>
      <c r="AX28" s="57"/>
      <c r="AY28" s="57"/>
      <c r="AZ28" s="54"/>
      <c r="BA28" s="57"/>
      <c r="BB28" s="57"/>
      <c r="BC28" s="57"/>
      <c r="BD28" s="57"/>
      <c r="BE28" s="57"/>
      <c r="BF28" s="57"/>
      <c r="BG28" s="57"/>
      <c r="BH28" s="54"/>
      <c r="BI28" s="57"/>
      <c r="BJ28" s="57"/>
      <c r="BK28" s="57"/>
      <c r="BL28" s="57"/>
      <c r="BM28" s="57"/>
      <c r="BN28" s="57"/>
      <c r="BO28" s="57"/>
      <c r="BP28" s="54"/>
      <c r="BQ28" s="57"/>
      <c r="BR28" s="57"/>
      <c r="BS28" s="57"/>
      <c r="BT28" s="57"/>
      <c r="BU28" s="57"/>
      <c r="BV28" s="57"/>
      <c r="BW28" s="57"/>
      <c r="BX28" s="54"/>
      <c r="BY28" s="57"/>
      <c r="BZ28" s="57"/>
      <c r="CA28" s="57"/>
      <c r="CB28" s="57"/>
      <c r="CC28" s="57"/>
      <c r="CD28" s="57"/>
      <c r="CE28" s="57"/>
      <c r="CF28" s="54"/>
      <c r="CG28" s="57"/>
      <c r="CH28" s="57"/>
      <c r="CI28" s="57"/>
      <c r="CJ28" s="57"/>
      <c r="CK28" s="57"/>
      <c r="CL28" s="57"/>
      <c r="CM28" s="57"/>
      <c r="CN28" s="54"/>
      <c r="CO28" s="57"/>
      <c r="CP28" s="57"/>
      <c r="CQ28" s="57"/>
      <c r="CR28" s="57"/>
      <c r="CS28" s="57"/>
      <c r="CT28" s="57"/>
      <c r="CU28" s="57"/>
      <c r="CV28" s="54"/>
      <c r="CW28" s="57"/>
      <c r="CX28" s="57"/>
      <c r="CY28" s="57"/>
      <c r="CZ28" s="57"/>
      <c r="DA28" s="57"/>
      <c r="DB28" s="57"/>
      <c r="DC28" s="57"/>
      <c r="DD28" s="54"/>
      <c r="DE28" s="57"/>
      <c r="DF28" s="57"/>
      <c r="DG28" s="57"/>
      <c r="DH28" s="57"/>
      <c r="DI28" s="57"/>
      <c r="DJ28" s="57"/>
      <c r="DK28" s="57"/>
      <c r="DL28" s="54"/>
      <c r="DM28" s="57"/>
      <c r="DN28" s="57"/>
      <c r="DO28" s="57"/>
      <c r="DP28" s="57"/>
      <c r="DQ28" s="57"/>
      <c r="DR28" s="57"/>
      <c r="DS28" s="57"/>
      <c r="DT28" s="54"/>
    </row>
    <row r="29" spans="2:124" s="40" customFormat="1" x14ac:dyDescent="0.25">
      <c r="B29" s="131" t="s">
        <v>445</v>
      </c>
      <c r="C29" s="131"/>
      <c r="D29" s="42"/>
      <c r="E29" s="90">
        <v>-2573.9</v>
      </c>
      <c r="F29" s="90">
        <v>-1939.7</v>
      </c>
      <c r="G29" s="15">
        <f t="shared" ref="G29:G32" si="61">E29+F29</f>
        <v>-4513.6000000000004</v>
      </c>
      <c r="H29" s="90">
        <v>-722.5</v>
      </c>
      <c r="I29" s="15">
        <f>E29+F29+H29</f>
        <v>-5236.1000000000004</v>
      </c>
      <c r="J29" s="90">
        <v>-402.6</v>
      </c>
      <c r="K29" s="15">
        <f>H29+J29</f>
        <v>-1125.0999999999999</v>
      </c>
      <c r="L29" s="58">
        <f>E29+F29+H29+J29</f>
        <v>-5638.7000000000007</v>
      </c>
      <c r="M29" s="90">
        <v>-1596.1</v>
      </c>
      <c r="N29" s="90">
        <v>-494.8</v>
      </c>
      <c r="O29" s="15">
        <f t="shared" ref="O29:O32" si="62">M29+N29</f>
        <v>-2090.9</v>
      </c>
      <c r="P29" s="90">
        <v>529.4</v>
      </c>
      <c r="Q29" s="15">
        <f>M29+N29+P29</f>
        <v>-1561.5</v>
      </c>
      <c r="R29" s="90">
        <v>-290.8</v>
      </c>
      <c r="S29" s="15">
        <f>P29+R29</f>
        <v>238.59999999999997</v>
      </c>
      <c r="T29" s="58">
        <f>M29+N29+P29+R29</f>
        <v>-1852.3</v>
      </c>
      <c r="U29" s="90">
        <v>1163.0999999999999</v>
      </c>
      <c r="V29" s="90">
        <v>868.5</v>
      </c>
      <c r="W29" s="15">
        <f t="shared" ref="W29:W32" si="63">U29+V29</f>
        <v>2031.6</v>
      </c>
      <c r="X29" s="90">
        <v>1492.5</v>
      </c>
      <c r="Y29" s="15">
        <f>U29+V29+X29</f>
        <v>3524.1</v>
      </c>
      <c r="Z29" s="90">
        <v>2049</v>
      </c>
      <c r="AA29" s="15">
        <f>X29+Z29</f>
        <v>3541.5</v>
      </c>
      <c r="AB29" s="58">
        <f>U29+V29+X29+Z29</f>
        <v>5573.1</v>
      </c>
      <c r="AC29" s="90">
        <v>1343</v>
      </c>
      <c r="AD29" s="90">
        <v>1329.5</v>
      </c>
      <c r="AE29" s="15">
        <f t="shared" ref="AE29:AE32" si="64">AC29+AD29</f>
        <v>2672.5</v>
      </c>
      <c r="AF29" s="90">
        <v>2334.6999999999998</v>
      </c>
      <c r="AG29" s="15">
        <f>AC29+AD29+AF29</f>
        <v>5007.2</v>
      </c>
      <c r="AH29" s="90">
        <v>2642.2</v>
      </c>
      <c r="AI29" s="15">
        <f>AF29+AH29</f>
        <v>4976.8999999999996</v>
      </c>
      <c r="AJ29" s="58">
        <f>AC29+AD29+AF29+AH29</f>
        <v>7649.4</v>
      </c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57"/>
      <c r="AY29" s="57"/>
      <c r="AZ29" s="54"/>
      <c r="BA29" s="57"/>
      <c r="BB29" s="57"/>
      <c r="BC29" s="57"/>
      <c r="BD29" s="57"/>
      <c r="BE29" s="57"/>
      <c r="BF29" s="57"/>
      <c r="BG29" s="57"/>
      <c r="BH29" s="54"/>
      <c r="BI29" s="57"/>
      <c r="BJ29" s="57"/>
      <c r="BK29" s="57"/>
      <c r="BL29" s="57"/>
      <c r="BM29" s="57"/>
      <c r="BN29" s="57"/>
      <c r="BO29" s="57"/>
      <c r="BP29" s="54"/>
      <c r="BQ29" s="57"/>
      <c r="BR29" s="57"/>
      <c r="BS29" s="57"/>
      <c r="BT29" s="57"/>
      <c r="BU29" s="57"/>
      <c r="BV29" s="57"/>
      <c r="BW29" s="57"/>
      <c r="BX29" s="54"/>
      <c r="BY29" s="57"/>
      <c r="BZ29" s="57"/>
      <c r="CA29" s="57"/>
      <c r="CB29" s="57"/>
      <c r="CC29" s="57"/>
      <c r="CD29" s="57"/>
      <c r="CE29" s="57"/>
      <c r="CF29" s="54"/>
      <c r="CG29" s="57"/>
      <c r="CH29" s="57"/>
      <c r="CI29" s="57"/>
      <c r="CJ29" s="57"/>
      <c r="CK29" s="57"/>
      <c r="CL29" s="57"/>
      <c r="CM29" s="57"/>
      <c r="CN29" s="54"/>
      <c r="CO29" s="57"/>
      <c r="CP29" s="57"/>
      <c r="CQ29" s="57"/>
      <c r="CR29" s="57"/>
      <c r="CS29" s="57"/>
      <c r="CT29" s="57"/>
      <c r="CU29" s="57"/>
      <c r="CV29" s="54"/>
      <c r="CW29" s="57"/>
      <c r="CX29" s="57"/>
      <c r="CY29" s="57"/>
      <c r="CZ29" s="57"/>
      <c r="DA29" s="57"/>
      <c r="DB29" s="57"/>
      <c r="DC29" s="57"/>
      <c r="DD29" s="54"/>
      <c r="DE29" s="57"/>
      <c r="DF29" s="57"/>
      <c r="DG29" s="57"/>
      <c r="DH29" s="57"/>
      <c r="DI29" s="57"/>
      <c r="DJ29" s="57"/>
      <c r="DK29" s="57"/>
      <c r="DL29" s="54"/>
      <c r="DM29" s="57"/>
      <c r="DN29" s="57"/>
      <c r="DO29" s="57"/>
      <c r="DP29" s="57"/>
      <c r="DQ29" s="57"/>
      <c r="DR29" s="57"/>
      <c r="DS29" s="57"/>
      <c r="DT29" s="54"/>
    </row>
    <row r="30" spans="2:124" x14ac:dyDescent="0.25">
      <c r="B30" s="39" t="s">
        <v>442</v>
      </c>
      <c r="C30" s="131" t="s">
        <v>57</v>
      </c>
      <c r="E30" s="15">
        <v>1786.6</v>
      </c>
      <c r="F30" s="15">
        <v>2702.7</v>
      </c>
      <c r="G30" s="15">
        <f t="shared" si="61"/>
        <v>4489.2999999999993</v>
      </c>
      <c r="H30" s="15">
        <v>2842</v>
      </c>
      <c r="I30" s="15">
        <f>E30+F30+H30</f>
        <v>7331.2999999999993</v>
      </c>
      <c r="J30" s="15">
        <v>1851.1</v>
      </c>
      <c r="K30" s="15">
        <f>H30+J30</f>
        <v>4693.1000000000004</v>
      </c>
      <c r="L30" s="58">
        <f>E30+F30+H30+J30</f>
        <v>9182.4</v>
      </c>
      <c r="M30" s="15">
        <v>1950.4</v>
      </c>
      <c r="N30" s="15">
        <v>2981.8</v>
      </c>
      <c r="O30" s="15">
        <f t="shared" si="62"/>
        <v>4932.2000000000007</v>
      </c>
      <c r="P30" s="15">
        <v>3486.9</v>
      </c>
      <c r="Q30" s="15">
        <f>M30+N30+P30</f>
        <v>8419.1</v>
      </c>
      <c r="R30" s="15">
        <v>2443.1</v>
      </c>
      <c r="S30" s="15">
        <f>P30+R30</f>
        <v>5930</v>
      </c>
      <c r="T30" s="58">
        <f>M30+N30+P30+R30</f>
        <v>10862.2</v>
      </c>
      <c r="U30" s="15">
        <v>2831.7</v>
      </c>
      <c r="V30" s="15">
        <v>3559.4</v>
      </c>
      <c r="W30" s="15">
        <f t="shared" si="63"/>
        <v>6391.1</v>
      </c>
      <c r="X30" s="15">
        <v>4365.5</v>
      </c>
      <c r="Y30" s="15">
        <f>U30+V30+X30</f>
        <v>10756.6</v>
      </c>
      <c r="Z30" s="15">
        <v>3045.5</v>
      </c>
      <c r="AA30" s="15">
        <f>X30+Z30</f>
        <v>7411</v>
      </c>
      <c r="AB30" s="58">
        <f>U30+V30+X30+Z30</f>
        <v>13802.1</v>
      </c>
      <c r="AC30" s="15">
        <v>3523.7</v>
      </c>
      <c r="AD30" s="15">
        <v>3587.8</v>
      </c>
      <c r="AE30" s="15">
        <f t="shared" si="64"/>
        <v>7111.5</v>
      </c>
      <c r="AF30" s="15">
        <v>3806.6</v>
      </c>
      <c r="AG30" s="15">
        <f>AC30+AD30+AF30</f>
        <v>10918.1</v>
      </c>
      <c r="AH30" s="15">
        <v>1865.2</v>
      </c>
      <c r="AI30" s="15">
        <f>AF30+AH30</f>
        <v>5671.8</v>
      </c>
      <c r="AJ30" s="58">
        <f>AC30+AD30+AF30+AH30</f>
        <v>12783.300000000001</v>
      </c>
      <c r="AK30" s="15">
        <v>3446</v>
      </c>
      <c r="AL30" s="15">
        <v>4468.3999999999996</v>
      </c>
      <c r="AM30" s="15">
        <f t="shared" si="58"/>
        <v>7914.4</v>
      </c>
      <c r="AN30" s="15">
        <v>4961.5</v>
      </c>
      <c r="AO30" s="15">
        <f>AK30+AL30+AN30</f>
        <v>12875.9</v>
      </c>
      <c r="AP30" s="15">
        <v>2527.1</v>
      </c>
      <c r="AQ30" s="15">
        <f>AN30+AP30</f>
        <v>7488.6</v>
      </c>
      <c r="AR30" s="58">
        <f>AK30+AL30+AN30+AP30</f>
        <v>15403</v>
      </c>
      <c r="AS30" s="15">
        <v>4346.7</v>
      </c>
      <c r="AT30" s="15">
        <v>4536.1000000000004</v>
      </c>
      <c r="AU30" s="15">
        <f t="shared" si="59"/>
        <v>8882.7999999999993</v>
      </c>
      <c r="AV30" s="15">
        <v>4958.5</v>
      </c>
      <c r="AW30" s="15">
        <f>AS30+AT30+AV30</f>
        <v>13841.3</v>
      </c>
      <c r="AX30" s="15"/>
      <c r="AY30" s="15"/>
      <c r="AZ30" s="58"/>
      <c r="BA30" s="15"/>
      <c r="BB30" s="15"/>
      <c r="BC30" s="15"/>
      <c r="BD30" s="15"/>
      <c r="BE30" s="15"/>
      <c r="BF30" s="15"/>
      <c r="BG30" s="15"/>
      <c r="BH30" s="58"/>
      <c r="BI30" s="15"/>
      <c r="BJ30" s="15"/>
      <c r="BK30" s="15"/>
      <c r="BL30" s="15"/>
      <c r="BM30" s="15"/>
      <c r="BN30" s="15"/>
      <c r="BO30" s="15"/>
      <c r="BP30" s="58"/>
      <c r="BQ30" s="15"/>
      <c r="BR30" s="15"/>
      <c r="BS30" s="15"/>
      <c r="BT30" s="15"/>
      <c r="BU30" s="15"/>
      <c r="BV30" s="15"/>
      <c r="BW30" s="15"/>
      <c r="BX30" s="58"/>
      <c r="BY30" s="15"/>
      <c r="BZ30" s="15"/>
      <c r="CA30" s="15"/>
      <c r="CB30" s="15"/>
      <c r="CC30" s="15"/>
      <c r="CD30" s="15"/>
      <c r="CE30" s="15"/>
      <c r="CF30" s="58"/>
      <c r="CG30" s="15"/>
      <c r="CH30" s="15"/>
      <c r="CI30" s="15"/>
      <c r="CJ30" s="15"/>
      <c r="CK30" s="15"/>
      <c r="CL30" s="15"/>
      <c r="CM30" s="15"/>
      <c r="CN30" s="58"/>
      <c r="CO30" s="15"/>
      <c r="CP30" s="15"/>
      <c r="CQ30" s="15"/>
      <c r="CR30" s="15"/>
      <c r="CS30" s="15"/>
      <c r="CT30" s="15"/>
      <c r="CU30" s="15"/>
      <c r="CV30" s="58"/>
      <c r="CW30" s="15"/>
      <c r="CX30" s="15"/>
      <c r="CY30" s="15"/>
      <c r="CZ30" s="15"/>
      <c r="DA30" s="15"/>
      <c r="DB30" s="15"/>
      <c r="DC30" s="15"/>
      <c r="DD30" s="58"/>
      <c r="DE30" s="15"/>
      <c r="DF30" s="15"/>
      <c r="DG30" s="15"/>
      <c r="DH30" s="15"/>
      <c r="DI30" s="15"/>
      <c r="DJ30" s="15"/>
      <c r="DK30" s="15"/>
      <c r="DL30" s="58"/>
      <c r="DM30" s="15"/>
      <c r="DN30" s="15"/>
      <c r="DO30" s="15"/>
      <c r="DP30" s="15"/>
      <c r="DQ30" s="15"/>
      <c r="DR30" s="15"/>
      <c r="DS30" s="15"/>
      <c r="DT30" s="58"/>
    </row>
    <row r="31" spans="2:124" ht="14.4" x14ac:dyDescent="0.3">
      <c r="B31" s="135" t="s">
        <v>443</v>
      </c>
      <c r="C31" s="131" t="s">
        <v>57</v>
      </c>
      <c r="E31" s="15">
        <v>1601.1</v>
      </c>
      <c r="F31" s="15">
        <v>3302.9</v>
      </c>
      <c r="G31" s="15">
        <f t="shared" si="61"/>
        <v>4904</v>
      </c>
      <c r="H31" s="15">
        <v>2850.3</v>
      </c>
      <c r="I31" s="15">
        <f t="shared" ref="I31:I32" si="65">E31+F31+H31</f>
        <v>7754.3</v>
      </c>
      <c r="J31" s="15">
        <v>3232.5</v>
      </c>
      <c r="K31" s="15">
        <f t="shared" ref="K31:K32" si="66">H31+J31</f>
        <v>6082.8</v>
      </c>
      <c r="L31" s="58">
        <f t="shared" ref="L31:L32" si="67">E31+F31+H31+J31</f>
        <v>10986.8</v>
      </c>
      <c r="M31" s="15">
        <v>3928.3</v>
      </c>
      <c r="N31" s="15">
        <v>4090.4</v>
      </c>
      <c r="O31" s="15">
        <f t="shared" si="62"/>
        <v>8018.7000000000007</v>
      </c>
      <c r="P31" s="15">
        <v>4484.3999999999996</v>
      </c>
      <c r="Q31" s="15">
        <f t="shared" ref="Q31:Q32" si="68">M31+N31+P31</f>
        <v>12503.1</v>
      </c>
      <c r="R31" s="15">
        <v>4496.8999999999996</v>
      </c>
      <c r="S31" s="15">
        <f t="shared" ref="S31:S32" si="69">P31+R31</f>
        <v>8981.2999999999993</v>
      </c>
      <c r="T31" s="58">
        <f t="shared" ref="T31:T32" si="70">M31+N31+P31+R31</f>
        <v>17000</v>
      </c>
      <c r="U31" s="15">
        <v>6129.8</v>
      </c>
      <c r="V31" s="15">
        <v>6297.8</v>
      </c>
      <c r="W31" s="15">
        <f t="shared" si="63"/>
        <v>12427.6</v>
      </c>
      <c r="X31" s="15">
        <v>6062.1</v>
      </c>
      <c r="Y31" s="15">
        <f t="shared" ref="Y31:Y32" si="71">U31+V31+X31</f>
        <v>18489.7</v>
      </c>
      <c r="Z31" s="15">
        <v>4449.8</v>
      </c>
      <c r="AA31" s="15">
        <f t="shared" ref="AA31:AA32" si="72">X31+Z31</f>
        <v>10511.900000000001</v>
      </c>
      <c r="AB31" s="58">
        <f t="shared" ref="AB31:AB32" si="73">U31+V31+X31+Z31</f>
        <v>22939.5</v>
      </c>
      <c r="AC31" s="15">
        <v>4712.6000000000004</v>
      </c>
      <c r="AD31" s="15">
        <v>3148</v>
      </c>
      <c r="AE31" s="15">
        <f t="shared" si="64"/>
        <v>7860.6</v>
      </c>
      <c r="AF31" s="15">
        <v>2952.2</v>
      </c>
      <c r="AG31" s="15">
        <f t="shared" ref="AG31:AG32" si="74">AC31+AD31+AF31</f>
        <v>10812.8</v>
      </c>
      <c r="AH31" s="15">
        <v>2910.6</v>
      </c>
      <c r="AI31" s="15">
        <f t="shared" ref="AI31:AI32" si="75">AF31+AH31</f>
        <v>5862.7999999999993</v>
      </c>
      <c r="AJ31" s="58">
        <f t="shared" ref="AJ31:AJ32" si="76">AC31+AD31+AF31+AH31</f>
        <v>13723.4</v>
      </c>
      <c r="AK31" s="15">
        <v>2561.5</v>
      </c>
      <c r="AL31" s="15">
        <v>2349.1</v>
      </c>
      <c r="AM31" s="15">
        <f t="shared" si="58"/>
        <v>4910.6000000000004</v>
      </c>
      <c r="AN31" s="15">
        <v>1970.9</v>
      </c>
      <c r="AO31" s="15">
        <f t="shared" ref="AO31:AO32" si="77">AK31+AL31+AN31</f>
        <v>6881.5</v>
      </c>
      <c r="AP31" s="15">
        <v>1949.6</v>
      </c>
      <c r="AQ31" s="15">
        <f t="shared" ref="AQ31:AQ32" si="78">AN31+AP31</f>
        <v>3920.5</v>
      </c>
      <c r="AR31" s="58">
        <f t="shared" ref="AR31:AR32" si="79">AK31+AL31+AN31+AP31</f>
        <v>8831.1</v>
      </c>
      <c r="AS31" s="15">
        <v>1514</v>
      </c>
      <c r="AT31" s="15">
        <v>1813.9</v>
      </c>
      <c r="AU31" s="15">
        <f t="shared" si="59"/>
        <v>3327.9</v>
      </c>
      <c r="AV31" s="15">
        <v>1887.7</v>
      </c>
      <c r="AW31" s="15">
        <f t="shared" ref="AW31:AW32" si="80">AS31+AT31+AV31</f>
        <v>5215.6000000000004</v>
      </c>
      <c r="AX31" s="95"/>
      <c r="AY31" s="12"/>
      <c r="AZ31" s="58"/>
      <c r="BA31" s="95"/>
      <c r="BB31" s="95"/>
      <c r="BC31" s="15"/>
      <c r="BD31" s="95"/>
      <c r="BE31" s="15"/>
      <c r="BF31" s="95"/>
      <c r="BG31" s="12"/>
      <c r="BH31" s="58"/>
      <c r="BI31" s="95"/>
      <c r="BJ31" s="95"/>
      <c r="BK31" s="15"/>
      <c r="BL31" s="95"/>
      <c r="BM31" s="15"/>
      <c r="BN31" s="95"/>
      <c r="BO31" s="12"/>
      <c r="BP31" s="58"/>
      <c r="BQ31" s="95"/>
      <c r="BR31" s="95"/>
      <c r="BS31" s="15"/>
      <c r="BT31" s="95"/>
      <c r="BU31" s="15"/>
      <c r="BV31" s="95"/>
      <c r="BW31" s="12"/>
      <c r="BX31" s="58"/>
      <c r="BY31" s="95"/>
      <c r="BZ31" s="95"/>
      <c r="CA31" s="15"/>
      <c r="CB31" s="95"/>
      <c r="CC31" s="15"/>
      <c r="CD31" s="95"/>
      <c r="CE31" s="12"/>
      <c r="CF31" s="58"/>
      <c r="CG31" s="95"/>
      <c r="CH31" s="95"/>
      <c r="CI31" s="15"/>
      <c r="CJ31" s="95"/>
      <c r="CK31" s="15"/>
      <c r="CL31" s="95"/>
      <c r="CM31" s="12"/>
      <c r="CN31" s="58"/>
      <c r="CO31" s="95"/>
      <c r="CP31" s="95"/>
      <c r="CQ31" s="15"/>
      <c r="CR31" s="95"/>
      <c r="CS31" s="15"/>
      <c r="CT31" s="95"/>
      <c r="CU31" s="12"/>
      <c r="CV31" s="58"/>
      <c r="CW31" s="95"/>
      <c r="CX31" s="95"/>
      <c r="CY31" s="15"/>
      <c r="CZ31" s="95"/>
      <c r="DA31" s="15"/>
      <c r="DB31" s="95"/>
      <c r="DC31" s="12"/>
      <c r="DD31" s="58"/>
      <c r="DE31" s="95"/>
      <c r="DF31" s="95"/>
      <c r="DG31" s="15"/>
      <c r="DH31" s="95"/>
      <c r="DI31" s="15"/>
      <c r="DJ31" s="95"/>
      <c r="DK31" s="12"/>
      <c r="DL31" s="58"/>
      <c r="DM31" s="95"/>
      <c r="DN31" s="95"/>
      <c r="DO31" s="15"/>
      <c r="DP31" s="95"/>
      <c r="DQ31" s="15"/>
      <c r="DR31" s="95"/>
      <c r="DS31" s="12"/>
      <c r="DT31" s="58"/>
    </row>
    <row r="32" spans="2:124" x14ac:dyDescent="0.25">
      <c r="B32" s="39" t="s">
        <v>444</v>
      </c>
      <c r="C32" s="131" t="s">
        <v>57</v>
      </c>
      <c r="E32" s="15">
        <v>1154.5999999999999</v>
      </c>
      <c r="F32" s="15">
        <v>1283.3</v>
      </c>
      <c r="G32" s="15">
        <f t="shared" si="61"/>
        <v>2437.8999999999996</v>
      </c>
      <c r="H32" s="15">
        <v>1625.1</v>
      </c>
      <c r="I32" s="15">
        <f t="shared" si="65"/>
        <v>4062.9999999999995</v>
      </c>
      <c r="J32" s="15">
        <v>1523.9</v>
      </c>
      <c r="K32" s="15">
        <f t="shared" si="66"/>
        <v>3149</v>
      </c>
      <c r="L32" s="58">
        <f t="shared" si="67"/>
        <v>5586.9</v>
      </c>
      <c r="M32" s="15">
        <v>2059.1999999999998</v>
      </c>
      <c r="N32" s="15">
        <v>2092.8000000000002</v>
      </c>
      <c r="O32" s="15">
        <f t="shared" si="62"/>
        <v>4152</v>
      </c>
      <c r="P32" s="15">
        <v>1860.7</v>
      </c>
      <c r="Q32" s="15">
        <f t="shared" si="68"/>
        <v>6012.7</v>
      </c>
      <c r="R32" s="15">
        <v>1224.5999999999999</v>
      </c>
      <c r="S32" s="15">
        <f t="shared" si="69"/>
        <v>3085.3</v>
      </c>
      <c r="T32" s="58">
        <f t="shared" si="70"/>
        <v>7237.2999999999993</v>
      </c>
      <c r="U32" s="15">
        <v>1267.8</v>
      </c>
      <c r="V32" s="15">
        <v>1043.4000000000001</v>
      </c>
      <c r="W32" s="15">
        <f t="shared" si="63"/>
        <v>2311.1999999999998</v>
      </c>
      <c r="X32" s="15">
        <v>1603.8</v>
      </c>
      <c r="Y32" s="15">
        <f t="shared" si="71"/>
        <v>3915</v>
      </c>
      <c r="Z32" s="15">
        <v>1431.2</v>
      </c>
      <c r="AA32" s="15">
        <f t="shared" si="72"/>
        <v>3035</v>
      </c>
      <c r="AB32" s="58">
        <f t="shared" si="73"/>
        <v>5346.2</v>
      </c>
      <c r="AC32" s="15">
        <v>931.9</v>
      </c>
      <c r="AD32" s="15">
        <v>1485</v>
      </c>
      <c r="AE32" s="15">
        <f t="shared" si="64"/>
        <v>2416.9</v>
      </c>
      <c r="AF32" s="15">
        <v>1771.5</v>
      </c>
      <c r="AG32" s="15">
        <f t="shared" si="74"/>
        <v>4188.3999999999996</v>
      </c>
      <c r="AH32" s="15">
        <v>1813</v>
      </c>
      <c r="AI32" s="15">
        <f t="shared" si="75"/>
        <v>3584.5</v>
      </c>
      <c r="AJ32" s="58">
        <f t="shared" si="76"/>
        <v>6001.4</v>
      </c>
      <c r="AK32" s="15">
        <v>1334.2</v>
      </c>
      <c r="AL32" s="15">
        <v>1942.9</v>
      </c>
      <c r="AM32" s="15">
        <f t="shared" si="58"/>
        <v>3277.1000000000004</v>
      </c>
      <c r="AN32" s="15">
        <v>1384</v>
      </c>
      <c r="AO32" s="15">
        <f t="shared" si="77"/>
        <v>4661.1000000000004</v>
      </c>
      <c r="AP32" s="15">
        <v>2046.2</v>
      </c>
      <c r="AQ32" s="15">
        <f t="shared" si="78"/>
        <v>3430.2</v>
      </c>
      <c r="AR32" s="58">
        <f t="shared" si="79"/>
        <v>6707.3</v>
      </c>
      <c r="AS32" s="15">
        <v>1548.8</v>
      </c>
      <c r="AT32" s="15">
        <v>1826.5</v>
      </c>
      <c r="AU32" s="15">
        <f t="shared" si="59"/>
        <v>3375.3</v>
      </c>
      <c r="AV32" s="15">
        <v>1878.8</v>
      </c>
      <c r="AW32" s="15">
        <f t="shared" si="80"/>
        <v>5254.1</v>
      </c>
      <c r="AX32" s="15"/>
      <c r="AY32" s="15"/>
      <c r="AZ32" s="58"/>
      <c r="BA32" s="15"/>
      <c r="BB32" s="15"/>
      <c r="BC32" s="15"/>
      <c r="BD32" s="15"/>
      <c r="BE32" s="15"/>
      <c r="BF32" s="15"/>
      <c r="BG32" s="15"/>
      <c r="BH32" s="58"/>
      <c r="BI32" s="15"/>
      <c r="BJ32" s="15"/>
      <c r="BK32" s="15"/>
      <c r="BL32" s="15"/>
      <c r="BM32" s="15"/>
      <c r="BN32" s="15"/>
      <c r="BO32" s="15"/>
      <c r="BP32" s="58"/>
      <c r="BQ32" s="15"/>
      <c r="BR32" s="15"/>
      <c r="BS32" s="15"/>
      <c r="BT32" s="15"/>
      <c r="BU32" s="15"/>
      <c r="BV32" s="15"/>
      <c r="BW32" s="15"/>
      <c r="BX32" s="58"/>
      <c r="BY32" s="15"/>
      <c r="BZ32" s="15"/>
      <c r="CA32" s="15"/>
      <c r="CB32" s="15"/>
      <c r="CC32" s="15"/>
      <c r="CD32" s="15"/>
      <c r="CE32" s="15"/>
      <c r="CF32" s="58"/>
      <c r="CG32" s="15"/>
      <c r="CH32" s="15"/>
      <c r="CI32" s="15"/>
      <c r="CJ32" s="15"/>
      <c r="CK32" s="15"/>
      <c r="CL32" s="15"/>
      <c r="CM32" s="15"/>
      <c r="CN32" s="58"/>
      <c r="CO32" s="15"/>
      <c r="CP32" s="15"/>
      <c r="CQ32" s="15"/>
      <c r="CR32" s="15"/>
      <c r="CS32" s="15"/>
      <c r="CT32" s="15"/>
      <c r="CU32" s="15"/>
      <c r="CV32" s="58"/>
      <c r="CW32" s="15"/>
      <c r="CX32" s="15"/>
      <c r="CY32" s="15"/>
      <c r="CZ32" s="15"/>
      <c r="DA32" s="15"/>
      <c r="DB32" s="15"/>
      <c r="DC32" s="15"/>
      <c r="DD32" s="58"/>
      <c r="DE32" s="15"/>
      <c r="DF32" s="15"/>
      <c r="DG32" s="15"/>
      <c r="DH32" s="15"/>
      <c r="DI32" s="15"/>
      <c r="DJ32" s="15"/>
      <c r="DK32" s="15"/>
      <c r="DL32" s="58"/>
      <c r="DM32" s="15"/>
      <c r="DN32" s="15"/>
      <c r="DO32" s="15"/>
      <c r="DP32" s="15"/>
      <c r="DQ32" s="15"/>
      <c r="DR32" s="15"/>
      <c r="DS32" s="15"/>
      <c r="DT32" s="58"/>
    </row>
    <row r="33" spans="2:124" s="18" customFormat="1" ht="14.4" x14ac:dyDescent="0.3">
      <c r="B33" s="160" t="s">
        <v>353</v>
      </c>
      <c r="C33" s="131" t="s">
        <v>57</v>
      </c>
      <c r="D33" s="45"/>
      <c r="E33" s="16">
        <f t="shared" ref="E33" si="81">E28+E29+E30+E31+E32</f>
        <v>28611.399999999994</v>
      </c>
      <c r="F33" s="16">
        <f t="shared" ref="F33" si="82">F28+F29+F30+F31+F32</f>
        <v>42269.700000000004</v>
      </c>
      <c r="G33" s="16">
        <f t="shared" ref="G33" si="83">G28+G29+G30+G31+G32</f>
        <v>70881.099999999991</v>
      </c>
      <c r="H33" s="16">
        <f t="shared" ref="H33" si="84">H28+H29+H30+H31+H32</f>
        <v>45613.1</v>
      </c>
      <c r="I33" s="16">
        <f t="shared" ref="I33" si="85">I28+I29+I30+I31+I32</f>
        <v>116494.2</v>
      </c>
      <c r="J33" s="16">
        <f>J28+J29+J30+J31+J32</f>
        <v>46986.7</v>
      </c>
      <c r="K33" s="16">
        <f t="shared" ref="K33" si="86">K28+K29+K30+K31+K32</f>
        <v>92599.8</v>
      </c>
      <c r="L33" s="16">
        <f t="shared" ref="L33" si="87">L28+L29+L30+L31+L32</f>
        <v>163480.89999999994</v>
      </c>
      <c r="M33" s="16">
        <f t="shared" ref="M33" si="88">M28+M29+M30+M31+M32</f>
        <v>42703.700000000004</v>
      </c>
      <c r="N33" s="16">
        <f t="shared" ref="N33" si="89">N28+N29+N30+N31+N32</f>
        <v>49049.500000000007</v>
      </c>
      <c r="O33" s="16">
        <f t="shared" ref="O33" si="90">O28+O29+O30+O31+O32</f>
        <v>91753.200000000012</v>
      </c>
      <c r="P33" s="16">
        <f t="shared" ref="P33" si="91">P28+P29+P30+P31+P32</f>
        <v>54694.9</v>
      </c>
      <c r="Q33" s="16">
        <f t="shared" ref="Q33" si="92">Q28+Q29+Q30+Q31+Q32</f>
        <v>146448.10000000003</v>
      </c>
      <c r="R33" s="16">
        <f>R28+R29+R30+R31+R32</f>
        <v>53832.899999999994</v>
      </c>
      <c r="S33" s="16">
        <f t="shared" ref="S33" si="93">S28+S29+S30+S31+S32</f>
        <v>108527.8</v>
      </c>
      <c r="T33" s="16">
        <f t="shared" ref="T33" si="94">T28+T29+T30+T31+T32</f>
        <v>200281</v>
      </c>
      <c r="U33" s="16">
        <f t="shared" ref="U33" si="95">U28+U29+U30+U31+U32</f>
        <v>58158.7</v>
      </c>
      <c r="V33" s="16">
        <f t="shared" ref="V33" si="96">V28+V29+V30+V31+V32</f>
        <v>61357.100000000006</v>
      </c>
      <c r="W33" s="16">
        <f t="shared" ref="W33" si="97">W28+W29+W30+W31+W32</f>
        <v>119515.8</v>
      </c>
      <c r="X33" s="16">
        <f t="shared" ref="X33" si="98">X28+X29+X30+X31+X32</f>
        <v>65666.3</v>
      </c>
      <c r="Y33" s="16">
        <f t="shared" ref="Y33" si="99">Y28+Y29+Y30+Y31+Y32</f>
        <v>185182.1</v>
      </c>
      <c r="Z33" s="16">
        <f>Z28+Z29+Z30+Z31+Z32</f>
        <v>65169.600000000006</v>
      </c>
      <c r="AA33" s="16">
        <f t="shared" ref="AA33" si="100">AA28+AA29+AA30+AA31+AA32</f>
        <v>130835.9</v>
      </c>
      <c r="AB33" s="16">
        <f t="shared" ref="AB33" si="101">AB28+AB29+AB30+AB31+AB32</f>
        <v>250351.69999999998</v>
      </c>
      <c r="AC33" s="16">
        <f t="shared" ref="AC33" si="102">AC28+AC29+AC30+AC31+AC32</f>
        <v>64290.7</v>
      </c>
      <c r="AD33" s="16">
        <f t="shared" ref="AD33" si="103">AD28+AD29+AD30+AD31+AD32</f>
        <v>64002.500000000007</v>
      </c>
      <c r="AE33" s="16">
        <f t="shared" ref="AE33" si="104">AE28+AE29+AE30+AE31+AE32</f>
        <v>128293.2</v>
      </c>
      <c r="AF33" s="16">
        <f t="shared" ref="AF33" si="105">AF28+AF29+AF30+AF31+AF32</f>
        <v>64868.69999999999</v>
      </c>
      <c r="AG33" s="16">
        <f t="shared" ref="AG33" si="106">AG28+AG29+AG30+AG31+AG32</f>
        <v>193161.90000000002</v>
      </c>
      <c r="AH33" s="16">
        <f>AH28+AH29+AH30+AH31+AH32</f>
        <v>65605.099999999991</v>
      </c>
      <c r="AI33" s="16">
        <f t="shared" ref="AI33:AW33" si="107">AI28+AI29+AI30+AI31+AI32</f>
        <v>130473.79999999999</v>
      </c>
      <c r="AJ33" s="16">
        <f t="shared" si="107"/>
        <v>258767</v>
      </c>
      <c r="AK33" s="16">
        <f t="shared" si="107"/>
        <v>64683.999999999993</v>
      </c>
      <c r="AL33" s="16">
        <f t="shared" si="107"/>
        <v>65625.7</v>
      </c>
      <c r="AM33" s="16">
        <f t="shared" si="107"/>
        <v>130309.70000000001</v>
      </c>
      <c r="AN33" s="16">
        <f t="shared" si="107"/>
        <v>63437.100000000006</v>
      </c>
      <c r="AO33" s="16">
        <f t="shared" si="107"/>
        <v>193746.8</v>
      </c>
      <c r="AP33" s="16">
        <f t="shared" si="107"/>
        <v>64010.399999999994</v>
      </c>
      <c r="AQ33" s="16">
        <f t="shared" si="107"/>
        <v>127447.5</v>
      </c>
      <c r="AR33" s="16">
        <f t="shared" si="107"/>
        <v>257757.19999999998</v>
      </c>
      <c r="AS33" s="16">
        <f t="shared" si="107"/>
        <v>66389.100000000006</v>
      </c>
      <c r="AT33" s="16">
        <f t="shared" si="107"/>
        <v>67184.7</v>
      </c>
      <c r="AU33" s="16">
        <f t="shared" si="107"/>
        <v>133573.79999999999</v>
      </c>
      <c r="AV33" s="16">
        <f t="shared" si="107"/>
        <v>68080.800000000003</v>
      </c>
      <c r="AW33" s="16">
        <f t="shared" si="107"/>
        <v>201654.6</v>
      </c>
      <c r="AX33" s="95"/>
      <c r="AY33" s="12"/>
      <c r="AZ33" s="59"/>
      <c r="BA33" s="95"/>
      <c r="BB33" s="95"/>
      <c r="BD33" s="95"/>
      <c r="BF33" s="95"/>
      <c r="BG33" s="12"/>
      <c r="BH33" s="59"/>
      <c r="BI33" s="95"/>
      <c r="BJ33" s="95"/>
      <c r="BL33" s="95"/>
      <c r="BN33" s="95"/>
      <c r="BO33" s="12"/>
      <c r="BP33" s="59"/>
      <c r="BQ33" s="95"/>
      <c r="BR33" s="95"/>
      <c r="BT33" s="95"/>
      <c r="BV33" s="95"/>
      <c r="BW33" s="12"/>
      <c r="BX33" s="59"/>
      <c r="BY33" s="95"/>
      <c r="BZ33" s="95"/>
      <c r="CB33" s="95"/>
      <c r="CD33" s="95"/>
      <c r="CE33" s="12"/>
      <c r="CF33" s="59"/>
      <c r="CG33" s="95"/>
      <c r="CH33" s="95"/>
      <c r="CJ33" s="95"/>
      <c r="CL33" s="95"/>
      <c r="CM33" s="12"/>
      <c r="CN33" s="59"/>
      <c r="CO33" s="95"/>
      <c r="CP33" s="95"/>
      <c r="CR33" s="95"/>
      <c r="CT33" s="95"/>
      <c r="CU33" s="12"/>
      <c r="CV33" s="59"/>
      <c r="CW33" s="95"/>
      <c r="CX33" s="95"/>
      <c r="CZ33" s="95"/>
      <c r="DB33" s="95"/>
      <c r="DC33" s="12"/>
      <c r="DD33" s="59"/>
      <c r="DE33" s="95"/>
      <c r="DF33" s="95"/>
      <c r="DH33" s="95"/>
      <c r="DJ33" s="95"/>
      <c r="DK33" s="12"/>
      <c r="DL33" s="59"/>
      <c r="DM33" s="95"/>
      <c r="DN33" s="95"/>
      <c r="DP33" s="95"/>
      <c r="DR33" s="95"/>
      <c r="DS33" s="12"/>
      <c r="DT33" s="59"/>
    </row>
    <row r="34" spans="2:124" s="134" customFormat="1" x14ac:dyDescent="0.25">
      <c r="B34" s="131" t="s">
        <v>433</v>
      </c>
      <c r="C34" s="131" t="s">
        <v>57</v>
      </c>
      <c r="D34" s="141"/>
      <c r="E34" s="15">
        <v>158.19999999999999</v>
      </c>
      <c r="F34" s="15">
        <v>132.69999999999999</v>
      </c>
      <c r="G34" s="15">
        <f t="shared" ref="G34:G37" si="108">E34+F34</f>
        <v>290.89999999999998</v>
      </c>
      <c r="H34" s="15">
        <v>126.1</v>
      </c>
      <c r="I34" s="15">
        <f>E34+F34+H34</f>
        <v>417</v>
      </c>
      <c r="J34" s="15">
        <v>28.8</v>
      </c>
      <c r="K34" s="15">
        <f>H34+J34</f>
        <v>154.9</v>
      </c>
      <c r="L34" s="58">
        <f>E34+F34+H34+J34</f>
        <v>445.8</v>
      </c>
      <c r="M34" s="15">
        <v>93.4</v>
      </c>
      <c r="N34" s="15">
        <v>97.5</v>
      </c>
      <c r="O34" s="15">
        <f t="shared" ref="O34:O37" si="109">M34+N34</f>
        <v>190.9</v>
      </c>
      <c r="P34" s="15">
        <v>95.6</v>
      </c>
      <c r="Q34" s="15">
        <f>M34+N34+P34</f>
        <v>286.5</v>
      </c>
      <c r="R34" s="15">
        <v>107.1</v>
      </c>
      <c r="S34" s="15">
        <f>P34+R34</f>
        <v>202.7</v>
      </c>
      <c r="T34" s="58">
        <f>M34+N34+P34+R34</f>
        <v>393.6</v>
      </c>
      <c r="U34" s="15">
        <v>92.5</v>
      </c>
      <c r="V34" s="15">
        <v>125.9</v>
      </c>
      <c r="W34" s="15">
        <f t="shared" ref="W34:W37" si="110">U34+V34</f>
        <v>218.4</v>
      </c>
      <c r="X34" s="15">
        <v>92.1</v>
      </c>
      <c r="Y34" s="15">
        <f>U34+V34+X34</f>
        <v>310.5</v>
      </c>
      <c r="Z34" s="15">
        <v>121.5</v>
      </c>
      <c r="AA34" s="15">
        <f>X34+Z34</f>
        <v>213.6</v>
      </c>
      <c r="AB34" s="58">
        <f>U34+V34+X34+Z34</f>
        <v>432</v>
      </c>
      <c r="AC34" s="15">
        <v>99</v>
      </c>
      <c r="AD34" s="15">
        <v>98.7</v>
      </c>
      <c r="AE34" s="15">
        <f t="shared" ref="AE34:AE37" si="111">AC34+AD34</f>
        <v>197.7</v>
      </c>
      <c r="AF34" s="15">
        <v>136</v>
      </c>
      <c r="AG34" s="15">
        <f>AC34+AD34+AF34</f>
        <v>333.7</v>
      </c>
      <c r="AH34" s="15">
        <v>125.9</v>
      </c>
      <c r="AI34" s="15">
        <f>AF34+AH34</f>
        <v>261.89999999999998</v>
      </c>
      <c r="AJ34" s="58">
        <f>AC34+AD34+AF34+AH34</f>
        <v>459.6</v>
      </c>
      <c r="AK34" s="15">
        <v>96</v>
      </c>
      <c r="AL34" s="15">
        <v>147.30000000000001</v>
      </c>
      <c r="AM34" s="15">
        <f t="shared" si="58"/>
        <v>243.3</v>
      </c>
      <c r="AN34" s="15">
        <v>98.2</v>
      </c>
      <c r="AO34" s="15">
        <f>AK34+AL34+AN34</f>
        <v>341.5</v>
      </c>
      <c r="AP34" s="15">
        <v>109.1</v>
      </c>
      <c r="AQ34" s="15">
        <f>AN34+AP34</f>
        <v>207.3</v>
      </c>
      <c r="AR34" s="58">
        <f>AK34+AL34+AN34+AP34</f>
        <v>450.6</v>
      </c>
      <c r="AS34" s="15">
        <v>164.7</v>
      </c>
      <c r="AT34" s="15">
        <v>200.5</v>
      </c>
      <c r="AU34" s="15">
        <f t="shared" si="59"/>
        <v>365.2</v>
      </c>
      <c r="AV34" s="15">
        <v>194.7</v>
      </c>
      <c r="AW34" s="15">
        <f>AS34+AT34+AV34</f>
        <v>559.9</v>
      </c>
      <c r="AX34" s="60"/>
      <c r="AY34" s="60"/>
      <c r="AZ34" s="142"/>
      <c r="BA34" s="60"/>
      <c r="BB34" s="60"/>
      <c r="BC34" s="60"/>
      <c r="BD34" s="60"/>
      <c r="BE34" s="60"/>
      <c r="BF34" s="60"/>
      <c r="BG34" s="60"/>
      <c r="BH34" s="142"/>
      <c r="BI34" s="60"/>
      <c r="BJ34" s="60"/>
      <c r="BK34" s="60"/>
      <c r="BL34" s="60"/>
      <c r="BM34" s="60"/>
      <c r="BN34" s="60"/>
      <c r="BO34" s="60"/>
      <c r="BP34" s="142"/>
      <c r="BQ34" s="60"/>
      <c r="BR34" s="60"/>
      <c r="BS34" s="60"/>
      <c r="BT34" s="60"/>
      <c r="BU34" s="60"/>
      <c r="BV34" s="60"/>
      <c r="BW34" s="60"/>
      <c r="BX34" s="142"/>
      <c r="BY34" s="60"/>
      <c r="BZ34" s="60"/>
      <c r="CA34" s="60"/>
      <c r="CB34" s="60"/>
      <c r="CC34" s="60"/>
      <c r="CD34" s="60"/>
      <c r="CE34" s="60"/>
      <c r="CF34" s="142"/>
      <c r="CG34" s="60"/>
      <c r="CH34" s="60"/>
      <c r="CI34" s="60"/>
      <c r="CJ34" s="60"/>
      <c r="CK34" s="60"/>
      <c r="CL34" s="60"/>
      <c r="CM34" s="60"/>
      <c r="CN34" s="142"/>
      <c r="CO34" s="60"/>
      <c r="CP34" s="60"/>
      <c r="CQ34" s="60"/>
      <c r="CR34" s="60"/>
      <c r="CS34" s="60"/>
      <c r="CT34" s="60"/>
      <c r="CU34" s="60"/>
      <c r="CV34" s="142"/>
      <c r="CW34" s="60"/>
      <c r="CX34" s="60"/>
      <c r="CY34" s="60"/>
      <c r="CZ34" s="60"/>
      <c r="DA34" s="60"/>
      <c r="DB34" s="60"/>
      <c r="DC34" s="60"/>
      <c r="DD34" s="142"/>
      <c r="DE34" s="60"/>
      <c r="DF34" s="60"/>
      <c r="DG34" s="60"/>
      <c r="DH34" s="60"/>
      <c r="DI34" s="60"/>
      <c r="DJ34" s="60"/>
      <c r="DK34" s="60"/>
      <c r="DL34" s="142"/>
      <c r="DM34" s="60"/>
      <c r="DN34" s="60"/>
      <c r="DO34" s="60"/>
      <c r="DP34" s="60"/>
      <c r="DQ34" s="60"/>
      <c r="DR34" s="60"/>
      <c r="DS34" s="60"/>
      <c r="DT34" s="142"/>
    </row>
    <row r="35" spans="2:124" ht="14.4" x14ac:dyDescent="0.3">
      <c r="B35" s="162" t="s">
        <v>434</v>
      </c>
      <c r="C35" s="131" t="s">
        <v>57</v>
      </c>
      <c r="E35" s="15">
        <v>-5905.6</v>
      </c>
      <c r="F35" s="15">
        <v>-3516.8</v>
      </c>
      <c r="G35" s="15">
        <f t="shared" si="108"/>
        <v>-9422.4000000000015</v>
      </c>
      <c r="H35" s="15">
        <v>-3559.1</v>
      </c>
      <c r="I35" s="15">
        <f t="shared" ref="I35:I37" si="112">E35+F35+H35</f>
        <v>-12981.500000000002</v>
      </c>
      <c r="J35" s="15">
        <v>-3434.3</v>
      </c>
      <c r="K35" s="15">
        <f t="shared" ref="K35:K37" si="113">H35+J35</f>
        <v>-6993.4</v>
      </c>
      <c r="L35" s="58">
        <f t="shared" ref="L35:L37" si="114">E35+F35+H35+J35</f>
        <v>-16415.800000000003</v>
      </c>
      <c r="M35" s="15">
        <v>-2062.8000000000002</v>
      </c>
      <c r="N35" s="15">
        <v>-1596.9</v>
      </c>
      <c r="O35" s="15">
        <f t="shared" si="109"/>
        <v>-3659.7000000000003</v>
      </c>
      <c r="P35" s="15">
        <v>-1205.0999999999999</v>
      </c>
      <c r="Q35" s="15">
        <f t="shared" ref="Q35:Q37" si="115">M35+N35+P35</f>
        <v>-4864.8</v>
      </c>
      <c r="R35" s="15">
        <v>-2477.6999999999998</v>
      </c>
      <c r="S35" s="15">
        <f t="shared" ref="S35:S37" si="116">P35+R35</f>
        <v>-3682.7999999999997</v>
      </c>
      <c r="T35" s="58">
        <f t="shared" ref="T35:T37" si="117">M35+N35+P35+R35</f>
        <v>-7342.5</v>
      </c>
      <c r="U35" s="15">
        <v>-1438.7</v>
      </c>
      <c r="V35" s="15">
        <v>-1156.9000000000001</v>
      </c>
      <c r="W35" s="15">
        <f t="shared" si="110"/>
        <v>-2595.6000000000004</v>
      </c>
      <c r="X35" s="15">
        <v>-2863.9</v>
      </c>
      <c r="Y35" s="15">
        <f t="shared" ref="Y35:Y37" si="118">U35+V35+X35</f>
        <v>-5459.5</v>
      </c>
      <c r="Z35" s="15">
        <v>-2552.9</v>
      </c>
      <c r="AA35" s="15">
        <f t="shared" ref="AA35:AA37" si="119">X35+Z35</f>
        <v>-5416.8</v>
      </c>
      <c r="AB35" s="58">
        <f t="shared" ref="AB35:AB37" si="120">U35+V35+X35+Z35</f>
        <v>-8012.4</v>
      </c>
      <c r="AC35" s="15">
        <v>-5208.3999999999996</v>
      </c>
      <c r="AD35" s="15">
        <v>-2658.3</v>
      </c>
      <c r="AE35" s="15">
        <f t="shared" si="111"/>
        <v>-7866.7</v>
      </c>
      <c r="AF35" s="15">
        <v>-2143.3000000000002</v>
      </c>
      <c r="AG35" s="15">
        <f t="shared" ref="AG35:AG37" si="121">AC35+AD35+AF35</f>
        <v>-10010</v>
      </c>
      <c r="AH35" s="15">
        <v>-2881</v>
      </c>
      <c r="AI35" s="15">
        <f t="shared" ref="AI35:AI37" si="122">AF35+AH35</f>
        <v>-5024.3</v>
      </c>
      <c r="AJ35" s="58">
        <f t="shared" ref="AJ35:AJ37" si="123">AC35+AD35+AF35+AH35</f>
        <v>-12891</v>
      </c>
      <c r="AK35" s="15">
        <v>-3560.1</v>
      </c>
      <c r="AL35" s="15">
        <v>-1842</v>
      </c>
      <c r="AM35" s="15">
        <f t="shared" si="58"/>
        <v>-5402.1</v>
      </c>
      <c r="AN35" s="15">
        <v>-1980.7</v>
      </c>
      <c r="AO35" s="15">
        <f t="shared" ref="AO35:AO37" si="124">AK35+AL35+AN35</f>
        <v>-7382.8</v>
      </c>
      <c r="AP35" s="15">
        <v>-3475.8</v>
      </c>
      <c r="AQ35" s="15">
        <f t="shared" ref="AQ35:AQ37" si="125">AN35+AP35</f>
        <v>-5456.5</v>
      </c>
      <c r="AR35" s="58">
        <f t="shared" ref="AR35:AR37" si="126">AK35+AL35+AN35+AP35</f>
        <v>-10858.6</v>
      </c>
      <c r="AS35" s="15">
        <v>-4368.1000000000004</v>
      </c>
      <c r="AT35" s="15">
        <v>-1258.2</v>
      </c>
      <c r="AU35" s="15">
        <f t="shared" si="59"/>
        <v>-5626.3</v>
      </c>
      <c r="AV35" s="15">
        <v>-2176.6</v>
      </c>
      <c r="AW35" s="15">
        <f t="shared" ref="AW35:AW37" si="127">AS35+AT35+AV35</f>
        <v>-7802.9</v>
      </c>
      <c r="AX35" s="15"/>
      <c r="AY35" s="26"/>
      <c r="AZ35" s="58"/>
      <c r="BA35" s="15"/>
      <c r="BB35" s="15"/>
      <c r="BC35" s="15"/>
      <c r="BD35" s="15"/>
      <c r="BE35" s="15"/>
      <c r="BF35" s="15"/>
      <c r="BG35" s="26"/>
      <c r="BH35" s="58"/>
      <c r="BI35" s="15"/>
      <c r="BJ35" s="15"/>
      <c r="BK35" s="15"/>
      <c r="BL35" s="15"/>
      <c r="BM35" s="15"/>
      <c r="BN35" s="15"/>
      <c r="BO35" s="26"/>
      <c r="BP35" s="58"/>
      <c r="BQ35" s="15"/>
      <c r="BR35" s="15"/>
      <c r="BS35" s="15"/>
      <c r="BT35" s="15"/>
      <c r="BU35" s="15"/>
      <c r="BV35" s="15"/>
      <c r="BW35" s="26"/>
      <c r="BX35" s="58"/>
      <c r="BY35" s="15"/>
      <c r="BZ35" s="15"/>
      <c r="CA35" s="15"/>
      <c r="CB35" s="15"/>
      <c r="CC35" s="15"/>
      <c r="CD35" s="15"/>
      <c r="CE35" s="26"/>
      <c r="CF35" s="58"/>
      <c r="CG35" s="15"/>
      <c r="CH35" s="15"/>
      <c r="CI35" s="15"/>
      <c r="CJ35" s="15"/>
      <c r="CK35" s="15"/>
      <c r="CL35" s="15"/>
      <c r="CM35" s="26"/>
      <c r="CN35" s="58"/>
      <c r="CO35" s="15"/>
      <c r="CP35" s="15"/>
      <c r="CQ35" s="15"/>
      <c r="CR35" s="15"/>
      <c r="CS35" s="15"/>
      <c r="CT35" s="15"/>
      <c r="CU35" s="26"/>
      <c r="CV35" s="58"/>
      <c r="CW35" s="15"/>
      <c r="CX35" s="15"/>
      <c r="CY35" s="15"/>
      <c r="CZ35" s="15"/>
      <c r="DA35" s="15"/>
      <c r="DB35" s="15"/>
      <c r="DC35" s="26"/>
      <c r="DD35" s="58"/>
      <c r="DE35" s="15"/>
      <c r="DF35" s="15"/>
      <c r="DG35" s="15"/>
      <c r="DH35" s="15"/>
      <c r="DI35" s="15"/>
      <c r="DJ35" s="15"/>
      <c r="DK35" s="26"/>
      <c r="DL35" s="58"/>
      <c r="DM35" s="15"/>
      <c r="DN35" s="15"/>
      <c r="DO35" s="15"/>
      <c r="DP35" s="15"/>
      <c r="DQ35" s="15"/>
      <c r="DR35" s="15"/>
      <c r="DS35" s="26"/>
      <c r="DT35" s="58"/>
    </row>
    <row r="36" spans="2:124" s="134" customFormat="1" x14ac:dyDescent="0.25">
      <c r="B36" s="163" t="s">
        <v>435</v>
      </c>
      <c r="C36" s="131" t="s">
        <v>57</v>
      </c>
      <c r="D36" s="141"/>
      <c r="E36" s="15">
        <v>0</v>
      </c>
      <c r="F36" s="15">
        <v>0</v>
      </c>
      <c r="G36" s="15">
        <f t="shared" si="108"/>
        <v>0</v>
      </c>
      <c r="H36" s="15">
        <v>0</v>
      </c>
      <c r="I36" s="15">
        <f t="shared" si="112"/>
        <v>0</v>
      </c>
      <c r="J36" s="15">
        <v>0</v>
      </c>
      <c r="K36" s="15">
        <f t="shared" si="113"/>
        <v>0</v>
      </c>
      <c r="L36" s="58">
        <f t="shared" si="114"/>
        <v>0</v>
      </c>
      <c r="M36" s="15">
        <v>0</v>
      </c>
      <c r="N36" s="15">
        <v>0</v>
      </c>
      <c r="O36" s="15">
        <f t="shared" si="109"/>
        <v>0</v>
      </c>
      <c r="P36" s="15">
        <v>0</v>
      </c>
      <c r="Q36" s="15">
        <f t="shared" si="115"/>
        <v>0</v>
      </c>
      <c r="R36" s="15">
        <v>0</v>
      </c>
      <c r="S36" s="15">
        <f t="shared" si="116"/>
        <v>0</v>
      </c>
      <c r="T36" s="58">
        <f t="shared" si="117"/>
        <v>0</v>
      </c>
      <c r="U36" s="15">
        <v>0</v>
      </c>
      <c r="V36" s="15">
        <v>0</v>
      </c>
      <c r="W36" s="15">
        <f t="shared" si="110"/>
        <v>0</v>
      </c>
      <c r="X36" s="15">
        <v>0</v>
      </c>
      <c r="Y36" s="15">
        <f t="shared" si="118"/>
        <v>0</v>
      </c>
      <c r="Z36" s="15">
        <v>-728.7</v>
      </c>
      <c r="AA36" s="15">
        <f t="shared" si="119"/>
        <v>-728.7</v>
      </c>
      <c r="AB36" s="58">
        <f t="shared" si="120"/>
        <v>-728.7</v>
      </c>
      <c r="AC36" s="15">
        <v>0</v>
      </c>
      <c r="AD36" s="15">
        <v>0</v>
      </c>
      <c r="AE36" s="15">
        <f t="shared" si="111"/>
        <v>0</v>
      </c>
      <c r="AF36" s="15">
        <v>55.2</v>
      </c>
      <c r="AG36" s="15">
        <f t="shared" si="121"/>
        <v>55.2</v>
      </c>
      <c r="AH36" s="15">
        <v>20.5</v>
      </c>
      <c r="AI36" s="15">
        <f t="shared" si="122"/>
        <v>75.7</v>
      </c>
      <c r="AJ36" s="58">
        <f t="shared" si="123"/>
        <v>75.7</v>
      </c>
      <c r="AK36" s="15">
        <v>0</v>
      </c>
      <c r="AL36" s="15">
        <v>0</v>
      </c>
      <c r="AM36" s="15">
        <f t="shared" si="58"/>
        <v>0</v>
      </c>
      <c r="AN36" s="15">
        <v>0</v>
      </c>
      <c r="AO36" s="15">
        <f t="shared" si="124"/>
        <v>0</v>
      </c>
      <c r="AP36" s="15">
        <v>0</v>
      </c>
      <c r="AQ36" s="15">
        <f t="shared" si="125"/>
        <v>0</v>
      </c>
      <c r="AR36" s="58">
        <f t="shared" si="126"/>
        <v>0</v>
      </c>
      <c r="AS36" s="15">
        <v>0</v>
      </c>
      <c r="AT36" s="15">
        <v>-880.8</v>
      </c>
      <c r="AU36" s="15">
        <f t="shared" si="59"/>
        <v>-880.8</v>
      </c>
      <c r="AV36" s="15">
        <v>3545.8</v>
      </c>
      <c r="AW36" s="15">
        <f t="shared" si="127"/>
        <v>2665</v>
      </c>
      <c r="AX36" s="144"/>
      <c r="AY36" s="16"/>
      <c r="AZ36" s="143"/>
      <c r="BA36" s="144"/>
      <c r="BB36" s="144"/>
      <c r="BD36" s="144"/>
      <c r="BF36" s="144"/>
      <c r="BG36" s="16"/>
      <c r="BH36" s="143"/>
      <c r="BI36" s="144"/>
      <c r="BJ36" s="144"/>
      <c r="BL36" s="144"/>
      <c r="BN36" s="144"/>
      <c r="BO36" s="16"/>
      <c r="BP36" s="143"/>
      <c r="BQ36" s="144"/>
      <c r="BR36" s="144"/>
      <c r="BT36" s="144"/>
      <c r="BV36" s="144"/>
      <c r="BW36" s="16"/>
      <c r="BX36" s="143"/>
      <c r="BY36" s="144"/>
      <c r="BZ36" s="144"/>
      <c r="CB36" s="144"/>
      <c r="CD36" s="144"/>
      <c r="CE36" s="16"/>
      <c r="CF36" s="143"/>
      <c r="CG36" s="144"/>
      <c r="CH36" s="144"/>
      <c r="CJ36" s="144"/>
      <c r="CL36" s="144"/>
      <c r="CM36" s="16"/>
      <c r="CN36" s="143"/>
      <c r="CO36" s="144"/>
      <c r="CP36" s="144"/>
      <c r="CR36" s="144"/>
      <c r="CT36" s="144"/>
      <c r="CU36" s="16"/>
      <c r="CV36" s="143"/>
      <c r="CW36" s="144"/>
      <c r="CX36" s="144"/>
      <c r="CZ36" s="144"/>
      <c r="DB36" s="144"/>
      <c r="DC36" s="16"/>
      <c r="DD36" s="143"/>
      <c r="DE36" s="144"/>
      <c r="DF36" s="144"/>
      <c r="DH36" s="144"/>
      <c r="DJ36" s="144"/>
      <c r="DK36" s="16"/>
      <c r="DL36" s="143"/>
      <c r="DM36" s="144"/>
      <c r="DN36" s="144"/>
      <c r="DP36" s="144"/>
      <c r="DR36" s="144"/>
      <c r="DS36" s="16"/>
      <c r="DT36" s="143"/>
    </row>
    <row r="37" spans="2:124" s="18" customFormat="1" ht="14.4" x14ac:dyDescent="0.3">
      <c r="B37" s="131" t="s">
        <v>436</v>
      </c>
      <c r="C37" s="131" t="s">
        <v>57</v>
      </c>
      <c r="D37" s="45"/>
      <c r="E37" s="15">
        <v>0</v>
      </c>
      <c r="F37" s="15">
        <v>0</v>
      </c>
      <c r="G37" s="15">
        <f t="shared" si="108"/>
        <v>0</v>
      </c>
      <c r="H37" s="15">
        <v>0</v>
      </c>
      <c r="I37" s="15">
        <f t="shared" si="112"/>
        <v>0</v>
      </c>
      <c r="J37" s="15">
        <v>0</v>
      </c>
      <c r="K37" s="15">
        <f t="shared" si="113"/>
        <v>0</v>
      </c>
      <c r="L37" s="58">
        <f t="shared" si="114"/>
        <v>0</v>
      </c>
      <c r="M37" s="15">
        <v>0</v>
      </c>
      <c r="N37" s="15">
        <v>0</v>
      </c>
      <c r="O37" s="15">
        <f t="shared" si="109"/>
        <v>0</v>
      </c>
      <c r="P37" s="15">
        <v>0</v>
      </c>
      <c r="Q37" s="15">
        <f t="shared" si="115"/>
        <v>0</v>
      </c>
      <c r="R37" s="15">
        <v>0</v>
      </c>
      <c r="S37" s="15">
        <f t="shared" si="116"/>
        <v>0</v>
      </c>
      <c r="T37" s="58">
        <f t="shared" si="117"/>
        <v>0</v>
      </c>
      <c r="U37" s="15">
        <v>0</v>
      </c>
      <c r="V37" s="15">
        <v>0</v>
      </c>
      <c r="W37" s="15">
        <f t="shared" si="110"/>
        <v>0</v>
      </c>
      <c r="X37" s="15">
        <v>0</v>
      </c>
      <c r="Y37" s="15">
        <f t="shared" si="118"/>
        <v>0</v>
      </c>
      <c r="Z37" s="15">
        <v>175.7</v>
      </c>
      <c r="AA37" s="15">
        <f t="shared" si="119"/>
        <v>175.7</v>
      </c>
      <c r="AB37" s="58">
        <f t="shared" si="120"/>
        <v>175.7</v>
      </c>
      <c r="AC37" s="15">
        <v>0</v>
      </c>
      <c r="AD37" s="15">
        <v>0</v>
      </c>
      <c r="AE37" s="15">
        <f t="shared" si="111"/>
        <v>0</v>
      </c>
      <c r="AF37" s="15">
        <v>60.1</v>
      </c>
      <c r="AG37" s="15">
        <f t="shared" si="121"/>
        <v>60.1</v>
      </c>
      <c r="AH37" s="15">
        <v>34.9</v>
      </c>
      <c r="AI37" s="15">
        <f t="shared" si="122"/>
        <v>95</v>
      </c>
      <c r="AJ37" s="58">
        <f t="shared" si="123"/>
        <v>95</v>
      </c>
      <c r="AK37" s="15">
        <v>37.6</v>
      </c>
      <c r="AL37" s="15">
        <v>41.5</v>
      </c>
      <c r="AM37" s="15">
        <f t="shared" si="58"/>
        <v>79.099999999999994</v>
      </c>
      <c r="AN37" s="15">
        <v>41</v>
      </c>
      <c r="AO37" s="15">
        <f t="shared" si="124"/>
        <v>120.1</v>
      </c>
      <c r="AP37" s="15">
        <v>984.1</v>
      </c>
      <c r="AQ37" s="15">
        <f t="shared" si="125"/>
        <v>1025.0999999999999</v>
      </c>
      <c r="AR37" s="58">
        <f t="shared" si="126"/>
        <v>1104.2</v>
      </c>
      <c r="AS37" s="15">
        <v>687.6</v>
      </c>
      <c r="AT37" s="15">
        <v>663.6</v>
      </c>
      <c r="AU37" s="15">
        <f t="shared" si="59"/>
        <v>1351.2</v>
      </c>
      <c r="AV37" s="15">
        <v>1023.9</v>
      </c>
      <c r="AW37" s="15">
        <f t="shared" si="127"/>
        <v>2375.1</v>
      </c>
      <c r="AX37" s="12"/>
      <c r="AY37" s="12"/>
      <c r="AZ37" s="12"/>
      <c r="BA37" s="12"/>
      <c r="BB37" s="12"/>
      <c r="BC37" s="12"/>
      <c r="BD37" s="12"/>
      <c r="BF37" s="12"/>
      <c r="BG37" s="12"/>
      <c r="BH37" s="12"/>
      <c r="BI37" s="12"/>
      <c r="BJ37" s="12"/>
      <c r="BK37" s="12"/>
      <c r="BL37" s="12"/>
      <c r="BN37" s="12"/>
      <c r="BO37" s="12"/>
      <c r="BP37" s="12"/>
      <c r="BQ37" s="12"/>
      <c r="BR37" s="12"/>
      <c r="BS37" s="12"/>
      <c r="BT37" s="12"/>
      <c r="BV37" s="12"/>
      <c r="BW37" s="12"/>
      <c r="BX37" s="12"/>
      <c r="BY37" s="12"/>
      <c r="BZ37" s="12"/>
      <c r="CA37" s="12"/>
      <c r="CB37" s="12"/>
      <c r="CD37" s="12"/>
      <c r="CE37" s="12"/>
      <c r="CF37" s="12"/>
      <c r="CG37" s="12"/>
      <c r="CH37" s="12"/>
      <c r="CI37" s="12"/>
      <c r="CJ37" s="12"/>
      <c r="CL37" s="12"/>
      <c r="CM37" s="12"/>
      <c r="CN37" s="12"/>
      <c r="CO37" s="12"/>
      <c r="CP37" s="12"/>
      <c r="CQ37" s="12"/>
      <c r="CR37" s="12"/>
      <c r="CT37" s="12"/>
      <c r="CU37" s="12"/>
      <c r="CV37" s="12"/>
      <c r="CW37" s="12"/>
      <c r="CX37" s="12"/>
      <c r="CY37" s="12"/>
      <c r="CZ37" s="12"/>
      <c r="DB37" s="12"/>
      <c r="DC37" s="12"/>
      <c r="DD37" s="12"/>
      <c r="DE37" s="12"/>
      <c r="DF37" s="12"/>
      <c r="DG37" s="12"/>
      <c r="DH37" s="12"/>
      <c r="DJ37" s="12"/>
      <c r="DK37" s="12"/>
      <c r="DL37" s="12"/>
      <c r="DM37" s="12"/>
      <c r="DN37" s="12"/>
      <c r="DO37" s="12"/>
      <c r="DP37" s="12"/>
      <c r="DR37" s="12"/>
      <c r="DS37" s="12"/>
      <c r="DT37" s="12"/>
    </row>
    <row r="38" spans="2:124" x14ac:dyDescent="0.25">
      <c r="B38" s="40" t="s">
        <v>437</v>
      </c>
      <c r="C38" s="131" t="s">
        <v>57</v>
      </c>
      <c r="D38" s="40"/>
      <c r="E38" s="16">
        <f t="shared" ref="E38:AW38" si="128">E33+E37-(E34+E35+E36)</f>
        <v>34358.799999999996</v>
      </c>
      <c r="F38" s="16">
        <f t="shared" si="128"/>
        <v>45653.8</v>
      </c>
      <c r="G38" s="16">
        <f t="shared" si="128"/>
        <v>80012.599999999991</v>
      </c>
      <c r="H38" s="16">
        <f t="shared" si="128"/>
        <v>49046.1</v>
      </c>
      <c r="I38" s="16">
        <f t="shared" si="128"/>
        <v>129058.7</v>
      </c>
      <c r="J38" s="16">
        <f t="shared" si="128"/>
        <v>50392.2</v>
      </c>
      <c r="K38" s="16">
        <f t="shared" si="128"/>
        <v>99438.3</v>
      </c>
      <c r="L38" s="16">
        <f t="shared" si="128"/>
        <v>179450.89999999994</v>
      </c>
      <c r="M38" s="16">
        <f t="shared" si="128"/>
        <v>44673.100000000006</v>
      </c>
      <c r="N38" s="16">
        <f t="shared" si="128"/>
        <v>50548.900000000009</v>
      </c>
      <c r="O38" s="16">
        <f t="shared" si="128"/>
        <v>95222.000000000015</v>
      </c>
      <c r="P38" s="16">
        <f t="shared" si="128"/>
        <v>55804.4</v>
      </c>
      <c r="Q38" s="16">
        <f t="shared" si="128"/>
        <v>151026.40000000002</v>
      </c>
      <c r="R38" s="16">
        <f t="shared" si="128"/>
        <v>56203.499999999993</v>
      </c>
      <c r="S38" s="16">
        <f t="shared" si="128"/>
        <v>112007.90000000001</v>
      </c>
      <c r="T38" s="16">
        <f t="shared" si="128"/>
        <v>207229.9</v>
      </c>
      <c r="U38" s="16">
        <f t="shared" si="128"/>
        <v>59504.899999999994</v>
      </c>
      <c r="V38" s="16">
        <f t="shared" si="128"/>
        <v>62388.100000000006</v>
      </c>
      <c r="W38" s="16">
        <f t="shared" si="128"/>
        <v>121893</v>
      </c>
      <c r="X38" s="16">
        <f t="shared" si="128"/>
        <v>68438.100000000006</v>
      </c>
      <c r="Y38" s="16">
        <f t="shared" si="128"/>
        <v>190331.1</v>
      </c>
      <c r="Z38" s="16">
        <f t="shared" si="128"/>
        <v>68505.400000000009</v>
      </c>
      <c r="AA38" s="16">
        <f t="shared" si="128"/>
        <v>136943.5</v>
      </c>
      <c r="AB38" s="16">
        <f t="shared" si="128"/>
        <v>258836.5</v>
      </c>
      <c r="AC38" s="16">
        <f t="shared" si="128"/>
        <v>69400.099999999991</v>
      </c>
      <c r="AD38" s="16">
        <f t="shared" si="128"/>
        <v>66562.100000000006</v>
      </c>
      <c r="AE38" s="16">
        <f t="shared" si="128"/>
        <v>135962.20000000001</v>
      </c>
      <c r="AF38" s="16">
        <f t="shared" si="128"/>
        <v>66880.899999999994</v>
      </c>
      <c r="AG38" s="16">
        <f t="shared" si="128"/>
        <v>202843.10000000003</v>
      </c>
      <c r="AH38" s="16">
        <f t="shared" si="128"/>
        <v>68374.599999999991</v>
      </c>
      <c r="AI38" s="16">
        <f t="shared" si="128"/>
        <v>135255.5</v>
      </c>
      <c r="AJ38" s="16">
        <f t="shared" si="128"/>
        <v>271217.7</v>
      </c>
      <c r="AK38" s="16">
        <f t="shared" si="128"/>
        <v>68185.7</v>
      </c>
      <c r="AL38" s="16">
        <f t="shared" si="128"/>
        <v>67361.899999999994</v>
      </c>
      <c r="AM38" s="16">
        <f t="shared" si="128"/>
        <v>135547.6</v>
      </c>
      <c r="AN38" s="16">
        <f t="shared" si="128"/>
        <v>65360.600000000006</v>
      </c>
      <c r="AO38" s="16">
        <f t="shared" si="128"/>
        <v>200908.19999999998</v>
      </c>
      <c r="AP38" s="16">
        <f t="shared" si="128"/>
        <v>68361.2</v>
      </c>
      <c r="AQ38" s="16">
        <f t="shared" si="128"/>
        <v>133721.80000000002</v>
      </c>
      <c r="AR38" s="16">
        <f t="shared" si="128"/>
        <v>269269.40000000002</v>
      </c>
      <c r="AS38" s="16">
        <f t="shared" si="128"/>
        <v>71280.100000000006</v>
      </c>
      <c r="AT38" s="16">
        <f t="shared" si="128"/>
        <v>69786.8</v>
      </c>
      <c r="AU38" s="16">
        <f t="shared" si="128"/>
        <v>141066.9</v>
      </c>
      <c r="AV38" s="16">
        <f t="shared" si="128"/>
        <v>67540.800000000003</v>
      </c>
      <c r="AW38" s="16">
        <f t="shared" si="128"/>
        <v>208607.7</v>
      </c>
      <c r="AX38" s="16"/>
      <c r="AY38" s="16"/>
      <c r="AZ38" s="62"/>
      <c r="BA38" s="16"/>
      <c r="BB38" s="16"/>
      <c r="BC38" s="16"/>
      <c r="BD38" s="16"/>
      <c r="BE38" s="16"/>
      <c r="BF38" s="16"/>
      <c r="BG38" s="16"/>
      <c r="BH38" s="62"/>
      <c r="BI38" s="16"/>
      <c r="BJ38" s="16"/>
      <c r="BK38" s="16"/>
      <c r="BL38" s="16"/>
      <c r="BM38" s="16"/>
      <c r="BN38" s="16"/>
      <c r="BO38" s="16"/>
      <c r="BP38" s="62"/>
      <c r="BQ38" s="16"/>
      <c r="BR38" s="16"/>
      <c r="BS38" s="16"/>
      <c r="BT38" s="16"/>
      <c r="BU38" s="16"/>
      <c r="BV38" s="16"/>
      <c r="BW38" s="16"/>
      <c r="BX38" s="62"/>
      <c r="BY38" s="16"/>
      <c r="BZ38" s="16"/>
      <c r="CA38" s="16"/>
      <c r="CB38" s="16"/>
      <c r="CC38" s="16"/>
      <c r="CD38" s="16"/>
      <c r="CE38" s="16"/>
      <c r="CF38" s="62"/>
      <c r="CG38" s="16"/>
      <c r="CH38" s="16"/>
      <c r="CI38" s="16"/>
      <c r="CJ38" s="16"/>
      <c r="CK38" s="16"/>
      <c r="CL38" s="16"/>
      <c r="CM38" s="16"/>
      <c r="CN38" s="62"/>
      <c r="CO38" s="16"/>
      <c r="CP38" s="16"/>
      <c r="CQ38" s="16"/>
      <c r="CR38" s="16"/>
      <c r="CS38" s="16"/>
      <c r="CT38" s="16"/>
      <c r="CU38" s="16"/>
      <c r="CV38" s="62"/>
      <c r="CW38" s="16"/>
      <c r="CX38" s="16"/>
      <c r="CY38" s="16"/>
      <c r="CZ38" s="16"/>
      <c r="DA38" s="16"/>
      <c r="DB38" s="16"/>
      <c r="DC38" s="16"/>
      <c r="DD38" s="62"/>
      <c r="DE38" s="16"/>
      <c r="DF38" s="16"/>
      <c r="DG38" s="16"/>
      <c r="DH38" s="16"/>
      <c r="DI38" s="16"/>
      <c r="DJ38" s="16"/>
      <c r="DK38" s="16"/>
      <c r="DL38" s="62"/>
      <c r="DM38" s="16"/>
      <c r="DN38" s="16"/>
      <c r="DO38" s="16"/>
      <c r="DP38" s="16"/>
      <c r="DQ38" s="16"/>
      <c r="DR38" s="16"/>
      <c r="DS38" s="16"/>
      <c r="DT38" s="62"/>
    </row>
    <row r="39" spans="2:124" s="18" customFormat="1" ht="14.4" x14ac:dyDescent="0.3">
      <c r="B39" s="18" t="s">
        <v>448</v>
      </c>
      <c r="C39" s="41"/>
      <c r="E39" s="12">
        <f>IFERROR(E38/E24,"NA")</f>
        <v>0.32953561286077787</v>
      </c>
      <c r="F39" s="12">
        <f t="shared" ref="F39:AW39" si="129">IFERROR(F38/F24,"NA")</f>
        <v>0.34916490377923298</v>
      </c>
      <c r="G39" s="12">
        <f t="shared" si="129"/>
        <v>0.34045640355091161</v>
      </c>
      <c r="H39" s="12">
        <f t="shared" si="129"/>
        <v>0.34906666173213463</v>
      </c>
      <c r="I39" s="12">
        <f t="shared" si="129"/>
        <v>0.34367804185159812</v>
      </c>
      <c r="J39" s="12">
        <f t="shared" si="129"/>
        <v>0.32972844230233189</v>
      </c>
      <c r="K39" s="12">
        <f t="shared" si="129"/>
        <v>0.33899135393634194</v>
      </c>
      <c r="L39" s="12">
        <f t="shared" si="129"/>
        <v>0.33964302173836913</v>
      </c>
      <c r="M39" s="12">
        <f t="shared" si="129"/>
        <v>0.31511590833422692</v>
      </c>
      <c r="N39" s="12">
        <f t="shared" si="129"/>
        <v>0.3447474150201294</v>
      </c>
      <c r="O39" s="12">
        <f t="shared" si="129"/>
        <v>0.33018126994023089</v>
      </c>
      <c r="P39" s="12">
        <f t="shared" si="129"/>
        <v>0.30646334042866341</v>
      </c>
      <c r="Q39" s="12">
        <f t="shared" si="129"/>
        <v>0.32100172439188779</v>
      </c>
      <c r="R39" s="12">
        <f t="shared" si="129"/>
        <v>0.3198876934004789</v>
      </c>
      <c r="S39" s="12">
        <f t="shared" si="129"/>
        <v>0.31305556456147926</v>
      </c>
      <c r="T39" s="12">
        <f t="shared" si="129"/>
        <v>0.32069881827465713</v>
      </c>
      <c r="U39" s="12">
        <f t="shared" si="129"/>
        <v>0.30213017234726158</v>
      </c>
      <c r="V39" s="12">
        <f t="shared" si="129"/>
        <v>0.3385042852833236</v>
      </c>
      <c r="W39" s="12">
        <f t="shared" si="129"/>
        <v>0.31971397726044731</v>
      </c>
      <c r="X39" s="12">
        <f t="shared" si="129"/>
        <v>0.36207263238978804</v>
      </c>
      <c r="Y39" s="12">
        <f t="shared" si="129"/>
        <v>0.33375377450138005</v>
      </c>
      <c r="Z39" s="12">
        <f t="shared" si="129"/>
        <v>0.36440631985012117</v>
      </c>
      <c r="AA39" s="12">
        <f t="shared" si="129"/>
        <v>0.36323630126994177</v>
      </c>
      <c r="AB39" s="12">
        <f t="shared" si="129"/>
        <v>0.34135325633834468</v>
      </c>
      <c r="AC39" s="12">
        <f t="shared" si="129"/>
        <v>0.37496886520212896</v>
      </c>
      <c r="AD39" s="12">
        <f t="shared" si="129"/>
        <v>0.34780961577551106</v>
      </c>
      <c r="AE39" s="12">
        <f t="shared" si="129"/>
        <v>0.36116224571492023</v>
      </c>
      <c r="AF39" s="12">
        <f t="shared" si="129"/>
        <v>0.34585506964583423</v>
      </c>
      <c r="AG39" s="12">
        <f t="shared" si="129"/>
        <v>0.35596763137731968</v>
      </c>
      <c r="AH39" s="12">
        <f t="shared" si="129"/>
        <v>0.35443047160911073</v>
      </c>
      <c r="AI39" s="12">
        <f t="shared" si="129"/>
        <v>0.35013761596138049</v>
      </c>
      <c r="AJ39" s="12">
        <f t="shared" si="129"/>
        <v>0.35557885429796243</v>
      </c>
      <c r="AK39" s="12">
        <f t="shared" si="129"/>
        <v>0.35441302974938987</v>
      </c>
      <c r="AL39" s="12">
        <f t="shared" si="129"/>
        <v>0.31496435944013113</v>
      </c>
      <c r="AM39" s="12">
        <f t="shared" si="129"/>
        <v>0.33364577538632706</v>
      </c>
      <c r="AN39" s="12">
        <f t="shared" si="129"/>
        <v>0.32452886398562081</v>
      </c>
      <c r="AO39" s="12">
        <f t="shared" si="129"/>
        <v>0.33062410363630529</v>
      </c>
      <c r="AP39" s="12">
        <f t="shared" si="129"/>
        <v>0.3388174605888758</v>
      </c>
      <c r="AQ39" s="12">
        <f t="shared" si="129"/>
        <v>0.33167958774260503</v>
      </c>
      <c r="AR39" s="12">
        <f t="shared" si="129"/>
        <v>0.33266644231059089</v>
      </c>
      <c r="AS39" s="12">
        <f t="shared" si="129"/>
        <v>0.3098125871183689</v>
      </c>
      <c r="AT39" s="12">
        <f t="shared" si="129"/>
        <v>0.33156890739733319</v>
      </c>
      <c r="AU39" s="12">
        <f t="shared" si="129"/>
        <v>0.32020676909331847</v>
      </c>
      <c r="AV39" s="12">
        <f t="shared" si="129"/>
        <v>0.31301378560524401</v>
      </c>
      <c r="AW39" s="12">
        <f t="shared" si="129"/>
        <v>0.31784197833634914</v>
      </c>
      <c r="AX39" s="26"/>
      <c r="AY39" s="26"/>
      <c r="AZ39" s="147"/>
      <c r="BA39" s="26"/>
      <c r="BB39" s="26"/>
      <c r="BC39" s="26"/>
      <c r="BD39" s="26"/>
      <c r="BE39" s="26"/>
      <c r="BF39" s="26"/>
      <c r="BG39" s="26"/>
      <c r="BH39" s="147"/>
      <c r="BI39" s="26"/>
      <c r="BJ39" s="26"/>
      <c r="BK39" s="26"/>
      <c r="BL39" s="26"/>
      <c r="BM39" s="26"/>
      <c r="BN39" s="26"/>
      <c r="BO39" s="26"/>
      <c r="BP39" s="147"/>
      <c r="BQ39" s="26"/>
      <c r="BR39" s="26"/>
      <c r="BS39" s="26"/>
      <c r="BT39" s="26"/>
      <c r="BU39" s="26"/>
      <c r="BV39" s="26"/>
      <c r="BW39" s="26"/>
      <c r="BX39" s="147"/>
      <c r="BY39" s="26"/>
      <c r="BZ39" s="26"/>
      <c r="CA39" s="26"/>
      <c r="CB39" s="26"/>
      <c r="CC39" s="26"/>
      <c r="CD39" s="26"/>
      <c r="CE39" s="26"/>
      <c r="CF39" s="147"/>
      <c r="CG39" s="26"/>
      <c r="CH39" s="26"/>
      <c r="CI39" s="26"/>
      <c r="CJ39" s="26"/>
      <c r="CK39" s="26"/>
      <c r="CL39" s="26"/>
      <c r="CM39" s="26"/>
      <c r="CN39" s="147"/>
      <c r="CO39" s="26"/>
      <c r="CP39" s="26"/>
      <c r="CQ39" s="26"/>
      <c r="CR39" s="26"/>
      <c r="CS39" s="26"/>
      <c r="CT39" s="26"/>
      <c r="CU39" s="26"/>
      <c r="CV39" s="147"/>
      <c r="CW39" s="26"/>
      <c r="CX39" s="26"/>
      <c r="CY39" s="26"/>
      <c r="CZ39" s="26"/>
      <c r="DA39" s="26"/>
      <c r="DB39" s="26"/>
      <c r="DC39" s="26"/>
      <c r="DD39" s="147"/>
      <c r="DE39" s="26"/>
      <c r="DF39" s="26"/>
      <c r="DG39" s="26"/>
      <c r="DH39" s="26"/>
      <c r="DI39" s="26"/>
      <c r="DJ39" s="26"/>
      <c r="DK39" s="26"/>
      <c r="DL39" s="147"/>
      <c r="DM39" s="26"/>
      <c r="DN39" s="26"/>
      <c r="DO39" s="26"/>
      <c r="DP39" s="26"/>
      <c r="DQ39" s="26"/>
      <c r="DR39" s="26"/>
      <c r="DS39" s="26"/>
      <c r="DT39" s="147"/>
    </row>
    <row r="40" spans="2:124" s="18" customFormat="1" ht="14.4" x14ac:dyDescent="0.3">
      <c r="B40" s="40" t="s">
        <v>360</v>
      </c>
      <c r="C40" s="131"/>
      <c r="D40" s="60"/>
      <c r="E40" s="15"/>
      <c r="F40" s="15"/>
      <c r="G40" s="15"/>
      <c r="H40" s="15"/>
      <c r="I40" s="15"/>
      <c r="J40" s="15"/>
      <c r="K40" s="15"/>
      <c r="L40" s="58"/>
      <c r="M40" s="15"/>
      <c r="N40" s="15"/>
      <c r="O40" s="15"/>
      <c r="P40" s="15"/>
      <c r="Q40" s="15"/>
      <c r="R40" s="15"/>
      <c r="S40" s="15"/>
      <c r="T40" s="58"/>
      <c r="U40" s="15"/>
      <c r="V40" s="15"/>
      <c r="W40" s="15"/>
      <c r="X40" s="15"/>
      <c r="Y40" s="15"/>
      <c r="Z40" s="15"/>
      <c r="AA40" s="15"/>
      <c r="AB40" s="58"/>
      <c r="AC40" s="15"/>
      <c r="AD40" s="15"/>
      <c r="AE40" s="15"/>
      <c r="AF40" s="15"/>
      <c r="AG40" s="15"/>
      <c r="AH40" s="15"/>
      <c r="AI40" s="15"/>
      <c r="AJ40" s="58"/>
      <c r="AK40" s="15"/>
      <c r="AL40" s="15"/>
      <c r="AM40" s="15"/>
      <c r="AN40" s="15"/>
      <c r="AO40" s="15"/>
      <c r="AP40" s="15"/>
      <c r="AQ40" s="15"/>
      <c r="AR40" s="58"/>
      <c r="AS40" s="15"/>
      <c r="AT40" s="15"/>
      <c r="AU40" s="15"/>
      <c r="AV40" s="15"/>
      <c r="AW40" s="15"/>
      <c r="AX40" s="12"/>
      <c r="AY40" s="12"/>
      <c r="AZ40" s="63"/>
      <c r="BA40" s="12"/>
      <c r="BB40" s="12"/>
      <c r="BC40" s="12"/>
      <c r="BD40" s="12"/>
      <c r="BE40" s="12"/>
      <c r="BF40" s="12"/>
      <c r="BG40" s="12"/>
      <c r="BH40" s="63"/>
      <c r="BI40" s="12"/>
      <c r="BJ40" s="12"/>
      <c r="BK40" s="12"/>
      <c r="BL40" s="12"/>
      <c r="BM40" s="12"/>
      <c r="BN40" s="12"/>
      <c r="BO40" s="12"/>
      <c r="BP40" s="63"/>
      <c r="BQ40" s="12"/>
      <c r="BR40" s="12"/>
      <c r="BS40" s="12"/>
      <c r="BT40" s="12"/>
      <c r="BU40" s="12"/>
      <c r="BV40" s="12"/>
      <c r="BW40" s="12"/>
      <c r="BX40" s="63"/>
      <c r="BY40" s="12"/>
      <c r="BZ40" s="12"/>
      <c r="CA40" s="12"/>
      <c r="CB40" s="12"/>
      <c r="CC40" s="12"/>
      <c r="CD40" s="12"/>
      <c r="CE40" s="12"/>
      <c r="CF40" s="63"/>
      <c r="CG40" s="12"/>
      <c r="CH40" s="12"/>
      <c r="CI40" s="12"/>
      <c r="CJ40" s="12"/>
      <c r="CK40" s="12"/>
      <c r="CL40" s="12"/>
      <c r="CM40" s="12"/>
      <c r="CN40" s="63"/>
      <c r="CO40" s="12"/>
      <c r="CP40" s="12"/>
      <c r="CQ40" s="12"/>
      <c r="CR40" s="12"/>
      <c r="CS40" s="12"/>
      <c r="CT40" s="12"/>
      <c r="CU40" s="12"/>
      <c r="CV40" s="63"/>
      <c r="CW40" s="12"/>
      <c r="CX40" s="12"/>
      <c r="CY40" s="12"/>
      <c r="CZ40" s="12"/>
      <c r="DA40" s="12"/>
      <c r="DB40" s="12"/>
      <c r="DC40" s="12"/>
      <c r="DD40" s="63"/>
      <c r="DE40" s="12"/>
      <c r="DF40" s="12"/>
      <c r="DG40" s="12"/>
      <c r="DH40" s="12"/>
      <c r="DI40" s="12"/>
      <c r="DJ40" s="12"/>
      <c r="DK40" s="12"/>
      <c r="DL40" s="63"/>
      <c r="DM40" s="12"/>
      <c r="DN40" s="12"/>
      <c r="DO40" s="12"/>
      <c r="DP40" s="12"/>
      <c r="DQ40" s="12"/>
      <c r="DR40" s="12"/>
      <c r="DS40" s="12"/>
      <c r="DT40" s="63"/>
    </row>
    <row r="41" spans="2:124" s="15" customFormat="1" ht="14.4" x14ac:dyDescent="0.3">
      <c r="B41" s="32" t="s">
        <v>427</v>
      </c>
      <c r="C41" s="131" t="s">
        <v>57</v>
      </c>
      <c r="E41" s="15">
        <v>72194.7</v>
      </c>
      <c r="F41" s="15">
        <v>79363.600000000006</v>
      </c>
      <c r="G41" s="15">
        <f t="shared" ref="G41:G42" si="130">E41+F41</f>
        <v>151558.29999999999</v>
      </c>
      <c r="H41" s="15">
        <v>75563</v>
      </c>
      <c r="I41" s="15">
        <f>E41+F41+H41</f>
        <v>227121.3</v>
      </c>
      <c r="J41" s="15">
        <v>72576</v>
      </c>
      <c r="K41" s="15">
        <f>H41+J41</f>
        <v>148139</v>
      </c>
      <c r="L41" s="58">
        <f>E41+F41+H41+J41</f>
        <v>299697.3</v>
      </c>
      <c r="M41" s="15">
        <v>72371.600000000006</v>
      </c>
      <c r="N41" s="15">
        <v>74019.8</v>
      </c>
      <c r="O41" s="15">
        <f t="shared" ref="O41:O42" si="131">M41+N41</f>
        <v>146391.40000000002</v>
      </c>
      <c r="P41" s="15">
        <v>75158</v>
      </c>
      <c r="Q41" s="15">
        <f>M41+N41+P41</f>
        <v>221549.40000000002</v>
      </c>
      <c r="R41" s="15">
        <v>71931.100000000006</v>
      </c>
      <c r="S41" s="15">
        <f>P41+R41</f>
        <v>147089.1</v>
      </c>
      <c r="T41" s="58">
        <f>M41+N41+P41+R41</f>
        <v>293480.5</v>
      </c>
      <c r="U41" s="15">
        <v>76628.100000000006</v>
      </c>
      <c r="V41" s="15">
        <v>78463.3</v>
      </c>
      <c r="W41" s="15">
        <f t="shared" ref="W41:W42" si="132">U41+V41</f>
        <v>155091.40000000002</v>
      </c>
      <c r="X41" s="15">
        <v>77480.800000000003</v>
      </c>
      <c r="Y41" s="15">
        <f>U41+V41+X41</f>
        <v>232572.2</v>
      </c>
      <c r="Z41" s="15">
        <v>79133.600000000006</v>
      </c>
      <c r="AA41" s="15">
        <f>X41+Z41</f>
        <v>156614.40000000002</v>
      </c>
      <c r="AB41" s="58">
        <f>U41+V41+X41+Z41</f>
        <v>311705.80000000005</v>
      </c>
      <c r="AC41" s="15">
        <v>83577.399999999994</v>
      </c>
      <c r="AD41" s="15">
        <v>95764.1</v>
      </c>
      <c r="AE41" s="15">
        <f t="shared" ref="AE41:AE42" si="133">AC41+AD41</f>
        <v>179341.5</v>
      </c>
      <c r="AF41" s="15">
        <v>94799.5</v>
      </c>
      <c r="AG41" s="15">
        <f>AC41+AD41+AF41</f>
        <v>274141</v>
      </c>
      <c r="AH41" s="15">
        <v>97518.6</v>
      </c>
      <c r="AI41" s="15">
        <f>AF41+AH41</f>
        <v>192318.1</v>
      </c>
      <c r="AJ41" s="58">
        <f>AC41+AD41+AF41+AH41</f>
        <v>371659.6</v>
      </c>
      <c r="AK41" s="15">
        <v>98405.9</v>
      </c>
      <c r="AL41" s="15">
        <v>106194.1</v>
      </c>
      <c r="AM41" s="15">
        <f t="shared" ref="AM41:AM50" si="134">AK41+AL41</f>
        <v>204600</v>
      </c>
      <c r="AN41" s="15">
        <v>98847.6</v>
      </c>
      <c r="AO41" s="15">
        <f>AK41+AL41+AN41</f>
        <v>303447.59999999998</v>
      </c>
      <c r="AP41" s="15">
        <v>105846.7</v>
      </c>
      <c r="AQ41" s="15">
        <f>AN41+AP41</f>
        <v>204694.3</v>
      </c>
      <c r="AR41" s="58">
        <f>AK41+AL41+AN41+AP41</f>
        <v>409294.3</v>
      </c>
      <c r="AS41" s="15">
        <v>106084.6</v>
      </c>
      <c r="AT41" s="15">
        <v>115047.2</v>
      </c>
      <c r="AU41" s="15">
        <f t="shared" ref="AU41:AU50" si="135">AS41+AT41</f>
        <v>221131.8</v>
      </c>
      <c r="AV41" s="15">
        <v>112284.1</v>
      </c>
      <c r="AW41" s="15">
        <f>AS41+AT41+AV41</f>
        <v>333415.90000000002</v>
      </c>
      <c r="AX41" s="18"/>
      <c r="AY41" s="16"/>
      <c r="AZ41" s="58"/>
      <c r="BA41" s="18"/>
      <c r="BB41" s="18"/>
      <c r="BD41" s="18"/>
      <c r="BF41" s="18"/>
      <c r="BG41" s="16"/>
      <c r="BH41" s="58"/>
      <c r="BI41" s="18"/>
      <c r="BJ41" s="18"/>
      <c r="BL41" s="18"/>
      <c r="BN41" s="18"/>
      <c r="BO41" s="16"/>
      <c r="BP41" s="58"/>
      <c r="BQ41" s="18"/>
      <c r="BR41" s="18"/>
      <c r="BT41" s="18"/>
      <c r="BV41" s="18"/>
      <c r="BW41" s="16"/>
      <c r="BX41" s="58"/>
      <c r="BY41" s="18"/>
      <c r="BZ41" s="18"/>
      <c r="CB41" s="18"/>
      <c r="CD41" s="18"/>
      <c r="CE41" s="16"/>
      <c r="CF41" s="58"/>
      <c r="CG41" s="18"/>
      <c r="CH41" s="18"/>
      <c r="CJ41" s="18"/>
      <c r="CL41" s="18"/>
      <c r="CM41" s="16"/>
      <c r="CN41" s="58"/>
      <c r="CO41" s="18"/>
      <c r="CP41" s="18"/>
      <c r="CR41" s="18"/>
      <c r="CT41" s="18"/>
      <c r="CU41" s="16"/>
      <c r="CV41" s="58"/>
      <c r="CW41" s="18"/>
      <c r="CX41" s="18"/>
      <c r="CZ41" s="18"/>
      <c r="DB41" s="18"/>
      <c r="DC41" s="16"/>
      <c r="DD41" s="58"/>
      <c r="DE41" s="18"/>
      <c r="DF41" s="18"/>
      <c r="DH41" s="18"/>
      <c r="DJ41" s="18"/>
      <c r="DK41" s="16"/>
      <c r="DL41" s="58"/>
      <c r="DM41" s="18"/>
      <c r="DN41" s="18"/>
      <c r="DP41" s="18"/>
      <c r="DR41" s="18"/>
      <c r="DS41" s="16"/>
      <c r="DT41" s="58"/>
    </row>
    <row r="42" spans="2:124" s="134" customFormat="1" x14ac:dyDescent="0.25">
      <c r="B42" s="131" t="s">
        <v>428</v>
      </c>
      <c r="C42" s="131" t="s">
        <v>57</v>
      </c>
      <c r="E42" s="15">
        <v>103250.6</v>
      </c>
      <c r="F42" s="15">
        <v>127669.5</v>
      </c>
      <c r="G42" s="15">
        <f t="shared" si="130"/>
        <v>230920.1</v>
      </c>
      <c r="H42" s="15">
        <v>120565.6</v>
      </c>
      <c r="I42" s="15">
        <f>E42+F42+H42</f>
        <v>351485.7</v>
      </c>
      <c r="J42" s="15">
        <v>115173.2</v>
      </c>
      <c r="K42" s="15">
        <f>H42+J42</f>
        <v>235738.8</v>
      </c>
      <c r="L42" s="58">
        <f>E42+F42+H42+J42</f>
        <v>466658.9</v>
      </c>
      <c r="M42" s="15">
        <v>121035.7</v>
      </c>
      <c r="N42" s="15">
        <v>118659.5</v>
      </c>
      <c r="O42" s="15">
        <f t="shared" si="131"/>
        <v>239695.2</v>
      </c>
      <c r="P42" s="15">
        <v>117180</v>
      </c>
      <c r="Q42" s="15">
        <f>M42+N42+P42</f>
        <v>356875.2</v>
      </c>
      <c r="R42" s="15">
        <v>115461.9</v>
      </c>
      <c r="S42" s="15">
        <f>P42+R42</f>
        <v>232641.9</v>
      </c>
      <c r="T42" s="58">
        <f>M42+N42+P42+R42</f>
        <v>472337.1</v>
      </c>
      <c r="U42" s="15">
        <v>132257.70000000001</v>
      </c>
      <c r="V42" s="15">
        <v>130031.4</v>
      </c>
      <c r="W42" s="15">
        <f t="shared" si="132"/>
        <v>262289.09999999998</v>
      </c>
      <c r="X42" s="15">
        <v>121098.4</v>
      </c>
      <c r="Y42" s="15">
        <f>U42+V42+X42</f>
        <v>383387.5</v>
      </c>
      <c r="Z42" s="15">
        <v>120595.5</v>
      </c>
      <c r="AA42" s="15">
        <f>X42+Z42</f>
        <v>241693.9</v>
      </c>
      <c r="AB42" s="58">
        <f>U42+V42+X42+Z42</f>
        <v>503983</v>
      </c>
      <c r="AC42" s="15">
        <v>142421.4</v>
      </c>
      <c r="AD42" s="15">
        <v>140487.70000000001</v>
      </c>
      <c r="AE42" s="15">
        <f t="shared" si="133"/>
        <v>282909.09999999998</v>
      </c>
      <c r="AF42" s="15">
        <v>129366</v>
      </c>
      <c r="AG42" s="15">
        <f>AC42+AD42+AF42</f>
        <v>412275.1</v>
      </c>
      <c r="AH42" s="15">
        <v>125928.1</v>
      </c>
      <c r="AI42" s="15">
        <f>AF42+AH42</f>
        <v>255294.1</v>
      </c>
      <c r="AJ42" s="58">
        <f>AC42+AD42+AF42+AH42</f>
        <v>538203.19999999995</v>
      </c>
      <c r="AK42" s="15">
        <v>153898.4</v>
      </c>
      <c r="AL42" s="15">
        <v>150036.1</v>
      </c>
      <c r="AM42" s="15">
        <f t="shared" si="134"/>
        <v>303934.5</v>
      </c>
      <c r="AN42" s="15">
        <v>135091.4</v>
      </c>
      <c r="AO42" s="15">
        <f>AK42+AL42+AN42</f>
        <v>439025.9</v>
      </c>
      <c r="AP42" s="15">
        <v>130161.9</v>
      </c>
      <c r="AQ42" s="15">
        <f>AN42+AP42</f>
        <v>265253.3</v>
      </c>
      <c r="AR42" s="58">
        <f>AK42+AL42+AN42+AP42</f>
        <v>569187.80000000005</v>
      </c>
      <c r="AS42" s="15">
        <v>167240.6</v>
      </c>
      <c r="AT42" s="15">
        <v>157893.79999999999</v>
      </c>
      <c r="AU42" s="15">
        <f t="shared" si="135"/>
        <v>325134.40000000002</v>
      </c>
      <c r="AV42" s="15">
        <v>142820.1</v>
      </c>
      <c r="AW42" s="15">
        <f>AS42+AT42+AV42</f>
        <v>467954.5</v>
      </c>
      <c r="AX42" s="16"/>
      <c r="AY42" s="60"/>
      <c r="AZ42" s="143"/>
      <c r="BA42" s="16"/>
      <c r="BB42" s="16"/>
      <c r="BD42" s="16"/>
      <c r="BF42" s="16"/>
      <c r="BG42" s="60"/>
      <c r="BH42" s="143"/>
      <c r="BI42" s="16"/>
      <c r="BJ42" s="16"/>
      <c r="BL42" s="16"/>
      <c r="BN42" s="16"/>
      <c r="BO42" s="60"/>
      <c r="BP42" s="143"/>
      <c r="BQ42" s="16"/>
      <c r="BR42" s="16"/>
      <c r="BT42" s="16"/>
      <c r="BV42" s="16"/>
      <c r="BW42" s="60"/>
      <c r="BX42" s="143"/>
      <c r="BY42" s="16"/>
      <c r="BZ42" s="16"/>
      <c r="CB42" s="16"/>
      <c r="CD42" s="16"/>
      <c r="CE42" s="60"/>
      <c r="CF42" s="143"/>
      <c r="CG42" s="16"/>
      <c r="CH42" s="16"/>
      <c r="CJ42" s="16"/>
      <c r="CL42" s="16"/>
      <c r="CM42" s="60"/>
      <c r="CN42" s="143"/>
      <c r="CO42" s="16"/>
      <c r="CP42" s="16"/>
      <c r="CR42" s="16"/>
      <c r="CT42" s="16"/>
      <c r="CU42" s="60"/>
      <c r="CV42" s="143"/>
      <c r="CW42" s="16"/>
      <c r="CX42" s="16"/>
      <c r="CZ42" s="16"/>
      <c r="DB42" s="16"/>
      <c r="DC42" s="60"/>
      <c r="DD42" s="143"/>
      <c r="DE42" s="16"/>
      <c r="DF42" s="16"/>
      <c r="DH42" s="16"/>
      <c r="DJ42" s="16"/>
      <c r="DK42" s="60"/>
      <c r="DL42" s="143"/>
      <c r="DM42" s="16"/>
      <c r="DN42" s="16"/>
      <c r="DP42" s="16"/>
      <c r="DR42" s="16"/>
      <c r="DS42" s="60"/>
      <c r="DT42" s="143"/>
    </row>
    <row r="43" spans="2:124" x14ac:dyDescent="0.25">
      <c r="B43" s="164" t="s">
        <v>429</v>
      </c>
      <c r="C43" s="131" t="s">
        <v>57</v>
      </c>
      <c r="D43" s="40"/>
      <c r="E43" s="16">
        <f t="shared" ref="E43:AW43" si="136">E41+E42</f>
        <v>175445.3</v>
      </c>
      <c r="F43" s="16">
        <f t="shared" si="136"/>
        <v>207033.1</v>
      </c>
      <c r="G43" s="16">
        <f t="shared" si="136"/>
        <v>382478.4</v>
      </c>
      <c r="H43" s="16">
        <f t="shared" si="136"/>
        <v>196128.6</v>
      </c>
      <c r="I43" s="16">
        <f t="shared" si="136"/>
        <v>578607</v>
      </c>
      <c r="J43" s="16">
        <f t="shared" si="136"/>
        <v>187749.2</v>
      </c>
      <c r="K43" s="16">
        <f t="shared" si="136"/>
        <v>383877.8</v>
      </c>
      <c r="L43" s="16">
        <f t="shared" si="136"/>
        <v>766356.2</v>
      </c>
      <c r="M43" s="16">
        <f t="shared" si="136"/>
        <v>193407.3</v>
      </c>
      <c r="N43" s="16">
        <f t="shared" si="136"/>
        <v>192679.3</v>
      </c>
      <c r="O43" s="16">
        <f t="shared" si="136"/>
        <v>386086.60000000003</v>
      </c>
      <c r="P43" s="16">
        <f t="shared" si="136"/>
        <v>192338</v>
      </c>
      <c r="Q43" s="16">
        <f t="shared" si="136"/>
        <v>578424.60000000009</v>
      </c>
      <c r="R43" s="16">
        <f t="shared" si="136"/>
        <v>187393</v>
      </c>
      <c r="S43" s="16">
        <f t="shared" si="136"/>
        <v>379731</v>
      </c>
      <c r="T43" s="16">
        <f t="shared" si="136"/>
        <v>765817.6</v>
      </c>
      <c r="U43" s="16">
        <f t="shared" si="136"/>
        <v>208885.80000000002</v>
      </c>
      <c r="V43" s="16">
        <f t="shared" si="136"/>
        <v>208494.7</v>
      </c>
      <c r="W43" s="16">
        <f t="shared" si="136"/>
        <v>417380.5</v>
      </c>
      <c r="X43" s="16">
        <f t="shared" si="136"/>
        <v>198579.20000000001</v>
      </c>
      <c r="Y43" s="16">
        <f t="shared" si="136"/>
        <v>615959.69999999995</v>
      </c>
      <c r="Z43" s="16">
        <f t="shared" si="136"/>
        <v>199729.1</v>
      </c>
      <c r="AA43" s="16">
        <f t="shared" si="136"/>
        <v>398308.30000000005</v>
      </c>
      <c r="AB43" s="16">
        <f t="shared" si="136"/>
        <v>815688.8</v>
      </c>
      <c r="AC43" s="16">
        <f t="shared" si="136"/>
        <v>225998.8</v>
      </c>
      <c r="AD43" s="16">
        <f t="shared" si="136"/>
        <v>236251.80000000002</v>
      </c>
      <c r="AE43" s="16">
        <f t="shared" si="136"/>
        <v>462250.6</v>
      </c>
      <c r="AF43" s="16">
        <f t="shared" si="136"/>
        <v>224165.5</v>
      </c>
      <c r="AG43" s="16">
        <f t="shared" si="136"/>
        <v>686416.1</v>
      </c>
      <c r="AH43" s="16">
        <f t="shared" si="136"/>
        <v>223446.7</v>
      </c>
      <c r="AI43" s="16">
        <f t="shared" si="136"/>
        <v>447612.2</v>
      </c>
      <c r="AJ43" s="16">
        <f t="shared" si="136"/>
        <v>909862.79999999993</v>
      </c>
      <c r="AK43" s="16">
        <f t="shared" si="136"/>
        <v>252304.3</v>
      </c>
      <c r="AL43" s="16">
        <f t="shared" si="136"/>
        <v>256230.2</v>
      </c>
      <c r="AM43" s="16">
        <f t="shared" si="136"/>
        <v>508534.5</v>
      </c>
      <c r="AN43" s="16">
        <f t="shared" si="136"/>
        <v>233939</v>
      </c>
      <c r="AO43" s="16">
        <f t="shared" si="136"/>
        <v>742473.5</v>
      </c>
      <c r="AP43" s="16">
        <f t="shared" si="136"/>
        <v>236008.59999999998</v>
      </c>
      <c r="AQ43" s="16">
        <f t="shared" si="136"/>
        <v>469947.6</v>
      </c>
      <c r="AR43" s="16">
        <f t="shared" si="136"/>
        <v>978482.10000000009</v>
      </c>
      <c r="AS43" s="16">
        <f t="shared" si="136"/>
        <v>273325.2</v>
      </c>
      <c r="AT43" s="16">
        <f t="shared" si="136"/>
        <v>272941</v>
      </c>
      <c r="AU43" s="16">
        <f t="shared" si="136"/>
        <v>546266.19999999995</v>
      </c>
      <c r="AV43" s="16">
        <f t="shared" si="136"/>
        <v>255104.2</v>
      </c>
      <c r="AW43" s="16">
        <f t="shared" si="136"/>
        <v>801370.4</v>
      </c>
      <c r="AX43" s="16"/>
      <c r="AY43" s="16"/>
      <c r="AZ43" s="62"/>
      <c r="BA43" s="16"/>
      <c r="BB43" s="16"/>
      <c r="BC43" s="16"/>
      <c r="BD43" s="16"/>
      <c r="BE43" s="16"/>
      <c r="BF43" s="16"/>
      <c r="BG43" s="16"/>
      <c r="BH43" s="62"/>
      <c r="BI43" s="16"/>
      <c r="BJ43" s="16"/>
      <c r="BK43" s="16"/>
      <c r="BL43" s="16"/>
      <c r="BM43" s="16"/>
      <c r="BN43" s="16"/>
      <c r="BO43" s="16"/>
      <c r="BP43" s="62"/>
      <c r="BQ43" s="16"/>
      <c r="BR43" s="16"/>
      <c r="BS43" s="16"/>
      <c r="BT43" s="16"/>
      <c r="BU43" s="16"/>
      <c r="BV43" s="16"/>
      <c r="BW43" s="16"/>
      <c r="BX43" s="62"/>
      <c r="BY43" s="16"/>
      <c r="BZ43" s="16"/>
      <c r="CA43" s="16"/>
      <c r="CB43" s="16"/>
      <c r="CC43" s="16"/>
      <c r="CD43" s="16"/>
      <c r="CE43" s="16"/>
      <c r="CF43" s="62"/>
      <c r="CG43" s="16"/>
      <c r="CH43" s="16"/>
      <c r="CI43" s="16"/>
      <c r="CJ43" s="16"/>
      <c r="CK43" s="16"/>
      <c r="CL43" s="16"/>
      <c r="CM43" s="16"/>
      <c r="CN43" s="62"/>
      <c r="CO43" s="16"/>
      <c r="CP43" s="16"/>
      <c r="CQ43" s="16"/>
      <c r="CR43" s="16"/>
      <c r="CS43" s="16"/>
      <c r="CT43" s="16"/>
      <c r="CU43" s="16"/>
      <c r="CV43" s="62"/>
      <c r="CW43" s="16"/>
      <c r="CX43" s="16"/>
      <c r="CY43" s="16"/>
      <c r="CZ43" s="16"/>
      <c r="DA43" s="16"/>
      <c r="DB43" s="16"/>
      <c r="DC43" s="16"/>
      <c r="DD43" s="62"/>
      <c r="DE43" s="16"/>
      <c r="DF43" s="16"/>
      <c r="DG43" s="16"/>
      <c r="DH43" s="16"/>
      <c r="DI43" s="16"/>
      <c r="DJ43" s="16"/>
      <c r="DK43" s="16"/>
      <c r="DL43" s="62"/>
      <c r="DM43" s="16"/>
      <c r="DN43" s="16"/>
      <c r="DO43" s="16"/>
      <c r="DP43" s="16"/>
      <c r="DQ43" s="16"/>
      <c r="DR43" s="16"/>
      <c r="DS43" s="16"/>
      <c r="DT43" s="62"/>
    </row>
    <row r="44" spans="2:124" x14ac:dyDescent="0.25">
      <c r="B44" s="131" t="s">
        <v>445</v>
      </c>
      <c r="C44" s="131"/>
      <c r="D44" s="40"/>
      <c r="E44" s="15">
        <v>75314.3</v>
      </c>
      <c r="F44" s="15">
        <v>75380.5</v>
      </c>
      <c r="G44" s="15">
        <f t="shared" ref="G44:G47" si="137">E44+F44</f>
        <v>150694.79999999999</v>
      </c>
      <c r="H44" s="15">
        <v>75628.899999999994</v>
      </c>
      <c r="I44" s="15">
        <f>E44+F44+H44</f>
        <v>226323.69999999998</v>
      </c>
      <c r="J44" s="15">
        <v>75443.899999999994</v>
      </c>
      <c r="K44" s="15">
        <f>H44+J44</f>
        <v>151072.79999999999</v>
      </c>
      <c r="L44" s="58">
        <f>E44+F44+H44+J44</f>
        <v>301767.59999999998</v>
      </c>
      <c r="M44" s="15">
        <v>76086.5</v>
      </c>
      <c r="N44" s="15">
        <v>76783.399999999994</v>
      </c>
      <c r="O44" s="15">
        <f t="shared" ref="O44:O47" si="138">M44+N44</f>
        <v>152869.9</v>
      </c>
      <c r="P44" s="15">
        <v>77514.100000000006</v>
      </c>
      <c r="Q44" s="15">
        <f>M44+N44+P44</f>
        <v>230384</v>
      </c>
      <c r="R44" s="15">
        <v>74709.3</v>
      </c>
      <c r="S44" s="15">
        <f>P44+R44</f>
        <v>152223.40000000002</v>
      </c>
      <c r="T44" s="58">
        <f>M44+N44+P44+R44</f>
        <v>305093.3</v>
      </c>
      <c r="U44" s="15">
        <v>75237.100000000006</v>
      </c>
      <c r="V44" s="15">
        <v>75938.100000000006</v>
      </c>
      <c r="W44" s="15">
        <f t="shared" ref="W44:W47" si="139">U44+V44</f>
        <v>151175.20000000001</v>
      </c>
      <c r="X44" s="15">
        <v>76810</v>
      </c>
      <c r="Y44" s="15">
        <f>U44+V44+X44</f>
        <v>227985.2</v>
      </c>
      <c r="Z44" s="15">
        <v>78964.5</v>
      </c>
      <c r="AA44" s="15">
        <f>X44+Z44</f>
        <v>155774.5</v>
      </c>
      <c r="AB44" s="58">
        <f>U44+V44+X44+Z44</f>
        <v>306949.7</v>
      </c>
      <c r="AC44" s="15">
        <v>80118.399999999994</v>
      </c>
      <c r="AD44" s="15">
        <v>83020.3</v>
      </c>
      <c r="AE44" s="15">
        <f t="shared" ref="AE44:AE47" si="140">AC44+AD44</f>
        <v>163138.70000000001</v>
      </c>
      <c r="AF44" s="15">
        <v>84480.8</v>
      </c>
      <c r="AG44" s="15">
        <f>AC44+AD44+AF44</f>
        <v>247619.5</v>
      </c>
      <c r="AH44" s="15">
        <v>87651.8</v>
      </c>
      <c r="AI44" s="15">
        <f>AF44+AH44</f>
        <v>172132.6</v>
      </c>
      <c r="AJ44" s="58">
        <f>AC44+AD44+AF44+AH44</f>
        <v>335271.3</v>
      </c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62"/>
      <c r="BA44" s="16"/>
      <c r="BB44" s="16"/>
      <c r="BC44" s="16"/>
      <c r="BD44" s="16"/>
      <c r="BE44" s="16"/>
      <c r="BF44" s="16"/>
      <c r="BG44" s="16"/>
      <c r="BH44" s="62"/>
      <c r="BI44" s="16"/>
      <c r="BJ44" s="16"/>
      <c r="BK44" s="16"/>
      <c r="BL44" s="16"/>
      <c r="BM44" s="16"/>
      <c r="BN44" s="16"/>
      <c r="BO44" s="16"/>
      <c r="BP44" s="62"/>
      <c r="BQ44" s="16"/>
      <c r="BR44" s="16"/>
      <c r="BS44" s="16"/>
      <c r="BT44" s="16"/>
      <c r="BU44" s="16"/>
      <c r="BV44" s="16"/>
      <c r="BW44" s="16"/>
      <c r="BX44" s="62"/>
      <c r="BY44" s="16"/>
      <c r="BZ44" s="16"/>
      <c r="CA44" s="16"/>
      <c r="CB44" s="16"/>
      <c r="CC44" s="16"/>
      <c r="CD44" s="16"/>
      <c r="CE44" s="16"/>
      <c r="CF44" s="62"/>
      <c r="CG44" s="16"/>
      <c r="CH44" s="16"/>
      <c r="CI44" s="16"/>
      <c r="CJ44" s="16"/>
      <c r="CK44" s="16"/>
      <c r="CL44" s="16"/>
      <c r="CM44" s="16"/>
      <c r="CN44" s="62"/>
      <c r="CO44" s="16"/>
      <c r="CP44" s="16"/>
      <c r="CQ44" s="16"/>
      <c r="CR44" s="16"/>
      <c r="CS44" s="16"/>
      <c r="CT44" s="16"/>
      <c r="CU44" s="16"/>
      <c r="CV44" s="62"/>
      <c r="CW44" s="16"/>
      <c r="CX44" s="16"/>
      <c r="CY44" s="16"/>
      <c r="CZ44" s="16"/>
      <c r="DA44" s="16"/>
      <c r="DB44" s="16"/>
      <c r="DC44" s="16"/>
      <c r="DD44" s="62"/>
      <c r="DE44" s="16"/>
      <c r="DF44" s="16"/>
      <c r="DG44" s="16"/>
      <c r="DH44" s="16"/>
      <c r="DI44" s="16"/>
      <c r="DJ44" s="16"/>
      <c r="DK44" s="16"/>
      <c r="DL44" s="62"/>
      <c r="DM44" s="16"/>
      <c r="DN44" s="16"/>
      <c r="DO44" s="16"/>
      <c r="DP44" s="16"/>
      <c r="DQ44" s="16"/>
      <c r="DR44" s="16"/>
      <c r="DS44" s="16"/>
      <c r="DT44" s="62"/>
    </row>
    <row r="45" spans="2:124" s="40" customFormat="1" x14ac:dyDescent="0.25">
      <c r="B45" s="39" t="s">
        <v>442</v>
      </c>
      <c r="C45" s="131" t="s">
        <v>57</v>
      </c>
      <c r="D45" s="42"/>
      <c r="E45" s="15">
        <v>46112.5</v>
      </c>
      <c r="F45" s="15">
        <v>39569.300000000003</v>
      </c>
      <c r="G45" s="15">
        <f t="shared" si="137"/>
        <v>85681.8</v>
      </c>
      <c r="H45" s="15">
        <v>45513.3</v>
      </c>
      <c r="I45" s="15">
        <f>E45+F45+H45</f>
        <v>131195.1</v>
      </c>
      <c r="J45" s="15">
        <v>53755.1</v>
      </c>
      <c r="K45" s="15">
        <f>H45+J45</f>
        <v>99268.4</v>
      </c>
      <c r="L45" s="58">
        <f>E45+F45+H45+J45</f>
        <v>184950.2</v>
      </c>
      <c r="M45" s="15">
        <v>51175.7</v>
      </c>
      <c r="N45" s="15">
        <v>52948</v>
      </c>
      <c r="O45" s="15">
        <f t="shared" si="138"/>
        <v>104123.7</v>
      </c>
      <c r="P45" s="15">
        <v>53923.199999999997</v>
      </c>
      <c r="Q45" s="15">
        <f>M45+N45+P45</f>
        <v>158046.9</v>
      </c>
      <c r="R45" s="15">
        <v>52029.3</v>
      </c>
      <c r="S45" s="15">
        <f>P45+R45</f>
        <v>105952.5</v>
      </c>
      <c r="T45" s="58">
        <f>M45+N45+P45+R45</f>
        <v>210076.2</v>
      </c>
      <c r="U45" s="15">
        <v>79384.899999999994</v>
      </c>
      <c r="V45" s="15">
        <v>57463.3</v>
      </c>
      <c r="W45" s="15">
        <f t="shared" si="139"/>
        <v>136848.20000000001</v>
      </c>
      <c r="X45" s="15">
        <v>42403.1</v>
      </c>
      <c r="Y45" s="15">
        <f>U45+V45+X45</f>
        <v>179251.30000000002</v>
      </c>
      <c r="Z45" s="15">
        <v>48366.9</v>
      </c>
      <c r="AA45" s="15">
        <f>X45+Z45</f>
        <v>90770</v>
      </c>
      <c r="AB45" s="58">
        <f>U45+V45+X45+Z45</f>
        <v>227618.2</v>
      </c>
      <c r="AC45" s="15">
        <v>57958</v>
      </c>
      <c r="AD45" s="15">
        <v>54233.7</v>
      </c>
      <c r="AE45" s="15">
        <f t="shared" si="140"/>
        <v>112191.7</v>
      </c>
      <c r="AF45" s="15">
        <v>50710.5</v>
      </c>
      <c r="AG45" s="15">
        <f>AC45+AD45+AF45</f>
        <v>162902.20000000001</v>
      </c>
      <c r="AH45" s="15">
        <v>58500.7</v>
      </c>
      <c r="AI45" s="15">
        <f>AF45+AH45</f>
        <v>109211.2</v>
      </c>
      <c r="AJ45" s="58">
        <f>AC45+AD45+AF45+AH45</f>
        <v>221402.90000000002</v>
      </c>
      <c r="AK45" s="15">
        <v>81674</v>
      </c>
      <c r="AL45" s="15">
        <v>76194.399999999994</v>
      </c>
      <c r="AM45" s="15">
        <f t="shared" si="134"/>
        <v>157868.4</v>
      </c>
      <c r="AN45" s="15">
        <v>70968.899999999994</v>
      </c>
      <c r="AO45" s="15">
        <f>AK45+AL45+AN45</f>
        <v>228837.3</v>
      </c>
      <c r="AP45" s="15">
        <v>79048.3</v>
      </c>
      <c r="AQ45" s="15">
        <f>AN45+AP45</f>
        <v>150017.20000000001</v>
      </c>
      <c r="AR45" s="58">
        <f>AK45+AL45+AN45+AP45</f>
        <v>307885.59999999998</v>
      </c>
      <c r="AS45" s="15">
        <v>102602.9</v>
      </c>
      <c r="AT45" s="15">
        <v>95895.9</v>
      </c>
      <c r="AU45" s="15">
        <f t="shared" si="135"/>
        <v>198498.8</v>
      </c>
      <c r="AV45" s="15">
        <v>83470.7</v>
      </c>
      <c r="AW45" s="15">
        <f>AS45+AT45+AV45</f>
        <v>281969.5</v>
      </c>
      <c r="AX45" s="60"/>
      <c r="AY45" s="60"/>
      <c r="AZ45" s="142"/>
      <c r="BA45" s="60"/>
      <c r="BB45" s="60"/>
      <c r="BC45" s="60"/>
      <c r="BD45" s="60"/>
      <c r="BE45" s="60"/>
      <c r="BF45" s="60"/>
      <c r="BG45" s="60"/>
      <c r="BH45" s="142"/>
      <c r="BI45" s="60"/>
      <c r="BJ45" s="60"/>
      <c r="BK45" s="60"/>
      <c r="BL45" s="60"/>
      <c r="BM45" s="60"/>
      <c r="BN45" s="60"/>
      <c r="BO45" s="60"/>
      <c r="BP45" s="142"/>
      <c r="BQ45" s="60"/>
      <c r="BR45" s="60"/>
      <c r="BS45" s="60"/>
      <c r="BT45" s="60"/>
      <c r="BU45" s="60"/>
      <c r="BV45" s="60"/>
      <c r="BW45" s="60"/>
      <c r="BX45" s="142"/>
      <c r="BY45" s="60"/>
      <c r="BZ45" s="60"/>
      <c r="CA45" s="60"/>
      <c r="CB45" s="60"/>
      <c r="CC45" s="60"/>
      <c r="CD45" s="60"/>
      <c r="CE45" s="60"/>
      <c r="CF45" s="142"/>
      <c r="CG45" s="60"/>
      <c r="CH45" s="60"/>
      <c r="CI45" s="60"/>
      <c r="CJ45" s="60"/>
      <c r="CK45" s="60"/>
      <c r="CL45" s="60"/>
      <c r="CM45" s="60"/>
      <c r="CN45" s="142"/>
      <c r="CO45" s="60"/>
      <c r="CP45" s="60"/>
      <c r="CQ45" s="60"/>
      <c r="CR45" s="60"/>
      <c r="CS45" s="60"/>
      <c r="CT45" s="60"/>
      <c r="CU45" s="60"/>
      <c r="CV45" s="142"/>
      <c r="CW45" s="60"/>
      <c r="CX45" s="60"/>
      <c r="CY45" s="60"/>
      <c r="CZ45" s="60"/>
      <c r="DA45" s="60"/>
      <c r="DB45" s="60"/>
      <c r="DC45" s="60"/>
      <c r="DD45" s="142"/>
      <c r="DE45" s="60"/>
      <c r="DF45" s="60"/>
      <c r="DG45" s="60"/>
      <c r="DH45" s="60"/>
      <c r="DI45" s="60"/>
      <c r="DJ45" s="60"/>
      <c r="DK45" s="60"/>
      <c r="DL45" s="142"/>
      <c r="DM45" s="60"/>
      <c r="DN45" s="60"/>
      <c r="DO45" s="60"/>
      <c r="DP45" s="60"/>
      <c r="DQ45" s="60"/>
      <c r="DR45" s="60"/>
      <c r="DS45" s="60"/>
      <c r="DT45" s="142"/>
    </row>
    <row r="46" spans="2:124" s="15" customFormat="1" x14ac:dyDescent="0.25">
      <c r="B46" s="135" t="s">
        <v>443</v>
      </c>
      <c r="C46" s="131" t="s">
        <v>57</v>
      </c>
      <c r="E46" s="15">
        <v>70572</v>
      </c>
      <c r="F46" s="15">
        <v>72516.399999999994</v>
      </c>
      <c r="G46" s="15">
        <f t="shared" si="137"/>
        <v>143088.4</v>
      </c>
      <c r="H46" s="15">
        <v>72428.600000000006</v>
      </c>
      <c r="I46" s="15">
        <f t="shared" ref="I46:I47" si="141">E46+F46+H46</f>
        <v>215517</v>
      </c>
      <c r="J46" s="15">
        <v>72379.3</v>
      </c>
      <c r="K46" s="15">
        <f t="shared" ref="K46:K47" si="142">H46+J46</f>
        <v>144807.90000000002</v>
      </c>
      <c r="L46" s="58">
        <f t="shared" ref="L46:L47" si="143">E46+F46+H46+J46</f>
        <v>287896.3</v>
      </c>
      <c r="M46" s="15">
        <v>75388.600000000006</v>
      </c>
      <c r="N46" s="15">
        <v>78948.800000000003</v>
      </c>
      <c r="O46" s="15">
        <f t="shared" si="138"/>
        <v>154337.40000000002</v>
      </c>
      <c r="P46" s="15">
        <v>84292.1</v>
      </c>
      <c r="Q46" s="15">
        <f t="shared" ref="Q46:Q47" si="144">M46+N46+P46</f>
        <v>238629.50000000003</v>
      </c>
      <c r="R46" s="15">
        <v>84823.7</v>
      </c>
      <c r="S46" s="15">
        <f t="shared" ref="S46:S47" si="145">P46+R46</f>
        <v>169115.8</v>
      </c>
      <c r="T46" s="58">
        <f t="shared" ref="T46:T47" si="146">M46+N46+P46+R46</f>
        <v>323453.2</v>
      </c>
      <c r="U46" s="15">
        <v>85524.9</v>
      </c>
      <c r="V46" s="15">
        <v>88054.2</v>
      </c>
      <c r="W46" s="15">
        <f t="shared" si="139"/>
        <v>173579.09999999998</v>
      </c>
      <c r="X46" s="15">
        <v>92053.4</v>
      </c>
      <c r="Y46" s="15">
        <f t="shared" ref="Y46:Y47" si="147">U46+V46+X46</f>
        <v>265632.5</v>
      </c>
      <c r="Z46" s="15">
        <v>91952.4</v>
      </c>
      <c r="AA46" s="15">
        <f t="shared" ref="AA46:AA47" si="148">X46+Z46</f>
        <v>184005.8</v>
      </c>
      <c r="AB46" s="58">
        <f t="shared" ref="AB46:AB47" si="149">U46+V46+X46+Z46</f>
        <v>357584.9</v>
      </c>
      <c r="AC46" s="15">
        <v>90479.7</v>
      </c>
      <c r="AD46" s="15">
        <v>91699.1</v>
      </c>
      <c r="AE46" s="15">
        <f t="shared" si="140"/>
        <v>182178.8</v>
      </c>
      <c r="AF46" s="15">
        <v>92645.8</v>
      </c>
      <c r="AG46" s="15">
        <f t="shared" ref="AG46:AG47" si="150">AC46+AD46+AF46</f>
        <v>274824.59999999998</v>
      </c>
      <c r="AH46" s="15">
        <v>95967.6</v>
      </c>
      <c r="AI46" s="15">
        <f t="shared" ref="AI46:AI47" si="151">AF46+AH46</f>
        <v>188613.40000000002</v>
      </c>
      <c r="AJ46" s="58">
        <f t="shared" ref="AJ46:AJ47" si="152">AC46+AD46+AF46+AH46</f>
        <v>370792.19999999995</v>
      </c>
      <c r="AK46" s="15">
        <v>98021.1</v>
      </c>
      <c r="AL46" s="15">
        <v>98865.600000000006</v>
      </c>
      <c r="AM46" s="15">
        <f t="shared" si="134"/>
        <v>196886.7</v>
      </c>
      <c r="AN46" s="15">
        <v>99802.4</v>
      </c>
      <c r="AO46" s="15">
        <f t="shared" ref="AO46:AO47" si="153">AK46+AL46+AN46</f>
        <v>296689.09999999998</v>
      </c>
      <c r="AP46" s="15">
        <v>99089.8</v>
      </c>
      <c r="AQ46" s="15">
        <f t="shared" ref="AQ46:AQ47" si="154">AN46+AP46</f>
        <v>198892.2</v>
      </c>
      <c r="AR46" s="58">
        <f t="shared" ref="AR46:AR47" si="155">AK46+AL46+AN46+AP46</f>
        <v>395778.89999999997</v>
      </c>
      <c r="AS46" s="15">
        <v>100220.5</v>
      </c>
      <c r="AT46" s="15">
        <v>100241.4</v>
      </c>
      <c r="AU46" s="15">
        <f t="shared" si="135"/>
        <v>200461.9</v>
      </c>
      <c r="AV46" s="15">
        <v>100093.2</v>
      </c>
      <c r="AW46" s="15">
        <f t="shared" ref="AW46:AW47" si="156">AS46+AT46+AV46</f>
        <v>300555.09999999998</v>
      </c>
      <c r="AX46" s="10"/>
      <c r="AZ46" s="58"/>
      <c r="BA46" s="10"/>
      <c r="BB46" s="10"/>
      <c r="BD46" s="10"/>
      <c r="BF46" s="10"/>
      <c r="BH46" s="58"/>
      <c r="BI46" s="10"/>
      <c r="BJ46" s="10"/>
      <c r="BL46" s="10"/>
      <c r="BN46" s="10"/>
      <c r="BP46" s="58"/>
      <c r="BQ46" s="10"/>
      <c r="BR46" s="10"/>
      <c r="BT46" s="10"/>
      <c r="BV46" s="10"/>
      <c r="BX46" s="58"/>
      <c r="BY46" s="10"/>
      <c r="BZ46" s="10"/>
      <c r="CB46" s="10"/>
      <c r="CD46" s="10"/>
      <c r="CF46" s="58"/>
      <c r="CG46" s="10"/>
      <c r="CH46" s="10"/>
      <c r="CJ46" s="10"/>
      <c r="CL46" s="10"/>
      <c r="CN46" s="58"/>
      <c r="CO46" s="10"/>
      <c r="CP46" s="10"/>
      <c r="CR46" s="10"/>
      <c r="CT46" s="10"/>
      <c r="CV46" s="58"/>
      <c r="CW46" s="10"/>
      <c r="CX46" s="10"/>
      <c r="CZ46" s="10"/>
      <c r="DB46" s="10"/>
      <c r="DD46" s="58"/>
      <c r="DE46" s="10"/>
      <c r="DF46" s="10"/>
      <c r="DH46" s="10"/>
      <c r="DJ46" s="10"/>
      <c r="DL46" s="58"/>
      <c r="DM46" s="10"/>
      <c r="DN46" s="10"/>
      <c r="DP46" s="10"/>
      <c r="DR46" s="10"/>
      <c r="DT46" s="58"/>
    </row>
    <row r="47" spans="2:124" x14ac:dyDescent="0.25">
      <c r="B47" s="39" t="s">
        <v>444</v>
      </c>
      <c r="C47" s="131" t="s">
        <v>57</v>
      </c>
      <c r="E47" s="10">
        <v>16023.9</v>
      </c>
      <c r="F47" s="10">
        <v>15640.6</v>
      </c>
      <c r="G47" s="15">
        <f t="shared" si="137"/>
        <v>31664.5</v>
      </c>
      <c r="H47" s="10">
        <v>16053.7</v>
      </c>
      <c r="I47" s="15">
        <f t="shared" si="141"/>
        <v>47718.2</v>
      </c>
      <c r="J47" s="10">
        <v>16294.7</v>
      </c>
      <c r="K47" s="15">
        <f t="shared" si="142"/>
        <v>32348.400000000001</v>
      </c>
      <c r="L47" s="58">
        <f t="shared" si="143"/>
        <v>64012.899999999994</v>
      </c>
      <c r="M47" s="10">
        <v>17370.7</v>
      </c>
      <c r="N47" s="10">
        <v>18390.7</v>
      </c>
      <c r="O47" s="15">
        <f t="shared" si="138"/>
        <v>35761.4</v>
      </c>
      <c r="P47" s="10">
        <v>19685.599999999999</v>
      </c>
      <c r="Q47" s="15">
        <f t="shared" si="144"/>
        <v>55447</v>
      </c>
      <c r="R47" s="10">
        <v>17130.099999999999</v>
      </c>
      <c r="S47" s="15">
        <f t="shared" si="145"/>
        <v>36815.699999999997</v>
      </c>
      <c r="T47" s="58">
        <f t="shared" si="146"/>
        <v>72577.100000000006</v>
      </c>
      <c r="U47" s="10">
        <v>26558.799999999999</v>
      </c>
      <c r="V47" s="10">
        <v>27398.9</v>
      </c>
      <c r="W47" s="15">
        <f t="shared" si="139"/>
        <v>53957.7</v>
      </c>
      <c r="X47" s="10">
        <v>28504.9</v>
      </c>
      <c r="Y47" s="15">
        <f t="shared" si="147"/>
        <v>82462.600000000006</v>
      </c>
      <c r="Z47" s="10">
        <v>30904.7</v>
      </c>
      <c r="AA47" s="15">
        <f t="shared" si="148"/>
        <v>59409.600000000006</v>
      </c>
      <c r="AB47" s="58">
        <f t="shared" si="149"/>
        <v>113367.3</v>
      </c>
      <c r="AC47" s="10">
        <v>32590.5</v>
      </c>
      <c r="AD47" s="10">
        <v>33665.5</v>
      </c>
      <c r="AE47" s="15">
        <f t="shared" si="140"/>
        <v>66256</v>
      </c>
      <c r="AF47" s="10">
        <v>34519.4</v>
      </c>
      <c r="AG47" s="15">
        <f t="shared" si="150"/>
        <v>100775.4</v>
      </c>
      <c r="AH47" s="10">
        <v>34968.6</v>
      </c>
      <c r="AI47" s="15">
        <f t="shared" si="151"/>
        <v>69488</v>
      </c>
      <c r="AJ47" s="58">
        <f t="shared" si="152"/>
        <v>135744</v>
      </c>
      <c r="AK47" s="10">
        <v>25269.8</v>
      </c>
      <c r="AL47" s="10">
        <v>27280.6</v>
      </c>
      <c r="AM47" s="15">
        <f t="shared" si="134"/>
        <v>52550.399999999994</v>
      </c>
      <c r="AN47" s="10">
        <v>27401.1</v>
      </c>
      <c r="AO47" s="15">
        <f t="shared" si="153"/>
        <v>79951.5</v>
      </c>
      <c r="AP47" s="10">
        <v>27364.400000000001</v>
      </c>
      <c r="AQ47" s="15">
        <f t="shared" si="154"/>
        <v>54765.5</v>
      </c>
      <c r="AR47" s="58">
        <f t="shared" si="155"/>
        <v>107315.9</v>
      </c>
      <c r="AS47" s="10">
        <v>31214</v>
      </c>
      <c r="AT47" s="10">
        <v>31766.5</v>
      </c>
      <c r="AU47" s="15">
        <f t="shared" si="135"/>
        <v>62980.5</v>
      </c>
      <c r="AV47" s="10">
        <v>30991.599999999999</v>
      </c>
      <c r="AW47" s="15">
        <f t="shared" si="156"/>
        <v>93972.1</v>
      </c>
      <c r="AX47" s="15"/>
      <c r="AZ47" s="50"/>
      <c r="BA47" s="15"/>
      <c r="BB47" s="15"/>
      <c r="BD47" s="15"/>
      <c r="BF47" s="15"/>
      <c r="BH47" s="50"/>
      <c r="BI47" s="15"/>
      <c r="BJ47" s="15"/>
      <c r="BL47" s="15"/>
      <c r="BN47" s="15"/>
      <c r="BP47" s="50"/>
      <c r="BQ47" s="15"/>
      <c r="BR47" s="15"/>
      <c r="BT47" s="15"/>
      <c r="BV47" s="15"/>
      <c r="BX47" s="50"/>
      <c r="BY47" s="15"/>
      <c r="BZ47" s="15"/>
      <c r="CB47" s="15"/>
      <c r="CD47" s="15"/>
      <c r="CF47" s="50"/>
      <c r="CG47" s="15"/>
      <c r="CH47" s="15"/>
      <c r="CJ47" s="15"/>
      <c r="CL47" s="15"/>
      <c r="CN47" s="50"/>
      <c r="CO47" s="15"/>
      <c r="CP47" s="15"/>
      <c r="CR47" s="15"/>
      <c r="CT47" s="15"/>
      <c r="CV47" s="50"/>
      <c r="CW47" s="15"/>
      <c r="CX47" s="15"/>
      <c r="CZ47" s="15"/>
      <c r="DB47" s="15"/>
      <c r="DD47" s="50"/>
      <c r="DE47" s="15"/>
      <c r="DF47" s="15"/>
      <c r="DH47" s="15"/>
      <c r="DJ47" s="15"/>
      <c r="DL47" s="50"/>
      <c r="DM47" s="15"/>
      <c r="DN47" s="15"/>
      <c r="DP47" s="15"/>
      <c r="DR47" s="15"/>
      <c r="DT47" s="50"/>
    </row>
    <row r="48" spans="2:124" s="15" customFormat="1" x14ac:dyDescent="0.25">
      <c r="B48" s="160" t="s">
        <v>353</v>
      </c>
      <c r="C48" s="131" t="s">
        <v>57</v>
      </c>
      <c r="E48" s="16">
        <f t="shared" ref="E48" si="157">E43+E44+E45+E46+E47</f>
        <v>383468</v>
      </c>
      <c r="F48" s="16">
        <f t="shared" ref="F48" si="158">F43+F44+F45+F46+F47</f>
        <v>410139.89999999991</v>
      </c>
      <c r="G48" s="16">
        <f t="shared" ref="G48" si="159">G43+G44+G45+G46+G47</f>
        <v>793607.9</v>
      </c>
      <c r="H48" s="16">
        <f t="shared" ref="H48" si="160">H43+H44+H45+H46+H47</f>
        <v>405753.10000000003</v>
      </c>
      <c r="I48" s="16">
        <f t="shared" ref="I48" si="161">I43+I44+I45+I46+I47</f>
        <v>1199360.9999999998</v>
      </c>
      <c r="J48" s="16">
        <f>J43+J44+J45+J46+J47</f>
        <v>405622.19999999995</v>
      </c>
      <c r="K48" s="16">
        <f t="shared" ref="K48" si="162">K43+K44+K45+K46+K47</f>
        <v>811375.3</v>
      </c>
      <c r="L48" s="16">
        <f t="shared" ref="L48" si="163">L43+L44+L45+L46+L47</f>
        <v>1604983.1999999997</v>
      </c>
      <c r="M48" s="16">
        <f t="shared" ref="M48" si="164">M43+M44+M45+M46+M47</f>
        <v>413428.8</v>
      </c>
      <c r="N48" s="16">
        <f t="shared" ref="N48" si="165">N43+N44+N45+N46+N47</f>
        <v>419750.19999999995</v>
      </c>
      <c r="O48" s="16">
        <f t="shared" ref="O48" si="166">O43+O44+O45+O46+O47</f>
        <v>833179</v>
      </c>
      <c r="P48" s="16">
        <f t="shared" ref="P48" si="167">P43+P44+P45+P46+P47</f>
        <v>427753</v>
      </c>
      <c r="Q48" s="16">
        <f t="shared" ref="Q48" si="168">Q43+Q44+Q45+Q46+Q47</f>
        <v>1260932.0000000002</v>
      </c>
      <c r="R48" s="16">
        <f>R43+R44+R45+R46+R47</f>
        <v>416085.39999999997</v>
      </c>
      <c r="S48" s="16">
        <f t="shared" ref="S48" si="169">S43+S44+S45+S46+S47</f>
        <v>843838.39999999991</v>
      </c>
      <c r="T48" s="16">
        <f t="shared" ref="T48" si="170">T43+T44+T45+T46+T47</f>
        <v>1677017.4</v>
      </c>
      <c r="U48" s="16">
        <f t="shared" ref="U48" si="171">U43+U44+U45+U46+U47</f>
        <v>475591.50000000006</v>
      </c>
      <c r="V48" s="16">
        <f t="shared" ref="V48" si="172">V43+V44+V45+V46+V47</f>
        <v>457349.20000000007</v>
      </c>
      <c r="W48" s="16">
        <f t="shared" ref="W48" si="173">W43+W44+W45+W46+W47</f>
        <v>932940.69999999984</v>
      </c>
      <c r="X48" s="16">
        <f t="shared" ref="X48" si="174">X43+X44+X45+X46+X47</f>
        <v>438350.6</v>
      </c>
      <c r="Y48" s="16">
        <f t="shared" ref="Y48" si="175">Y43+Y44+Y45+Y46+Y47</f>
        <v>1371291.3</v>
      </c>
      <c r="Z48" s="16">
        <f>Z43+Z44+Z45+Z46+Z47</f>
        <v>449917.60000000003</v>
      </c>
      <c r="AA48" s="16">
        <f t="shared" ref="AA48" si="176">AA43+AA44+AA45+AA46+AA47</f>
        <v>888268.20000000007</v>
      </c>
      <c r="AB48" s="16">
        <f t="shared" ref="AB48" si="177">AB43+AB44+AB45+AB46+AB47</f>
        <v>1821208.9000000001</v>
      </c>
      <c r="AC48" s="16">
        <f t="shared" ref="AC48" si="178">AC43+AC44+AC45+AC46+AC47</f>
        <v>487145.39999999997</v>
      </c>
      <c r="AD48" s="16">
        <f t="shared" ref="AD48" si="179">AD43+AD44+AD45+AD46+AD47</f>
        <v>498870.4</v>
      </c>
      <c r="AE48" s="16">
        <f t="shared" ref="AE48:AG48" si="180">AE43+AE44+AE45+AE46+AE47</f>
        <v>986015.8</v>
      </c>
      <c r="AF48" s="16">
        <f t="shared" si="180"/>
        <v>486522</v>
      </c>
      <c r="AG48" s="16">
        <f t="shared" si="180"/>
        <v>1472537.7999999998</v>
      </c>
      <c r="AH48" s="16">
        <f>AH43+AH44+AH45+AH46+AH47</f>
        <v>500535.4</v>
      </c>
      <c r="AI48" s="16">
        <f t="shared" ref="AI48:AW48" si="181">AI43+AI44+AI45+AI46+AI47</f>
        <v>987057.4</v>
      </c>
      <c r="AJ48" s="16">
        <f t="shared" si="181"/>
        <v>1973073.2</v>
      </c>
      <c r="AK48" s="16">
        <f t="shared" si="181"/>
        <v>457269.2</v>
      </c>
      <c r="AL48" s="16">
        <f t="shared" si="181"/>
        <v>458570.79999999993</v>
      </c>
      <c r="AM48" s="16">
        <f t="shared" si="181"/>
        <v>915840.00000000012</v>
      </c>
      <c r="AN48" s="16">
        <f t="shared" si="181"/>
        <v>432111.4</v>
      </c>
      <c r="AO48" s="16">
        <f t="shared" si="181"/>
        <v>1347951.4</v>
      </c>
      <c r="AP48" s="16">
        <f t="shared" si="181"/>
        <v>441511.1</v>
      </c>
      <c r="AQ48" s="16">
        <f t="shared" si="181"/>
        <v>873622.5</v>
      </c>
      <c r="AR48" s="16">
        <f t="shared" si="181"/>
        <v>1789462.5</v>
      </c>
      <c r="AS48" s="16">
        <f t="shared" si="181"/>
        <v>507362.6</v>
      </c>
      <c r="AT48" s="16">
        <f t="shared" si="181"/>
        <v>500844.80000000005</v>
      </c>
      <c r="AU48" s="16">
        <f t="shared" si="181"/>
        <v>1008207.4</v>
      </c>
      <c r="AV48" s="16">
        <f t="shared" si="181"/>
        <v>469659.7</v>
      </c>
      <c r="AW48" s="16">
        <f t="shared" si="181"/>
        <v>1477867.1</v>
      </c>
      <c r="AX48" s="10"/>
      <c r="AY48" s="10"/>
      <c r="AZ48" s="58"/>
      <c r="BA48" s="10"/>
      <c r="BB48" s="10"/>
      <c r="BD48" s="10"/>
      <c r="BF48" s="10"/>
      <c r="BG48" s="10"/>
      <c r="BH48" s="58"/>
      <c r="BI48" s="10"/>
      <c r="BJ48" s="10"/>
      <c r="BL48" s="10"/>
      <c r="BN48" s="10"/>
      <c r="BO48" s="10"/>
      <c r="BP48" s="58"/>
      <c r="BQ48" s="10"/>
      <c r="BR48" s="10"/>
      <c r="BT48" s="10"/>
      <c r="BV48" s="10"/>
      <c r="BW48" s="10"/>
      <c r="BX48" s="58"/>
      <c r="BY48" s="10"/>
      <c r="BZ48" s="10"/>
      <c r="CB48" s="10"/>
      <c r="CD48" s="10"/>
      <c r="CE48" s="10"/>
      <c r="CF48" s="58"/>
      <c r="CG48" s="10"/>
      <c r="CH48" s="10"/>
      <c r="CJ48" s="10"/>
      <c r="CL48" s="10"/>
      <c r="CM48" s="10"/>
      <c r="CN48" s="58"/>
      <c r="CO48" s="10"/>
      <c r="CP48" s="10"/>
      <c r="CR48" s="10"/>
      <c r="CT48" s="10"/>
      <c r="CU48" s="10"/>
      <c r="CV48" s="58"/>
      <c r="CW48" s="10"/>
      <c r="CX48" s="10"/>
      <c r="CZ48" s="10"/>
      <c r="DB48" s="10"/>
      <c r="DC48" s="10"/>
      <c r="DD48" s="58"/>
      <c r="DE48" s="10"/>
      <c r="DF48" s="10"/>
      <c r="DH48" s="10"/>
      <c r="DJ48" s="10"/>
      <c r="DK48" s="10"/>
      <c r="DL48" s="58"/>
      <c r="DM48" s="10"/>
      <c r="DN48" s="10"/>
      <c r="DP48" s="10"/>
      <c r="DR48" s="10"/>
      <c r="DS48" s="10"/>
      <c r="DT48" s="58"/>
    </row>
    <row r="49" spans="2:124" x14ac:dyDescent="0.25">
      <c r="B49" s="165" t="s">
        <v>438</v>
      </c>
      <c r="C49" s="131" t="s">
        <v>57</v>
      </c>
      <c r="E49" s="10">
        <v>0</v>
      </c>
      <c r="F49" s="10">
        <v>0</v>
      </c>
      <c r="G49" s="15">
        <f t="shared" ref="G49:G50" si="182">E49+F49</f>
        <v>0</v>
      </c>
      <c r="H49" s="10">
        <v>0</v>
      </c>
      <c r="I49" s="15">
        <f>E49+F49+H49</f>
        <v>0</v>
      </c>
      <c r="J49" s="10">
        <v>0</v>
      </c>
      <c r="K49" s="15">
        <f>H49+J49</f>
        <v>0</v>
      </c>
      <c r="L49" s="58">
        <f>E49+F49+H49+J49</f>
        <v>0</v>
      </c>
      <c r="M49" s="10">
        <v>0</v>
      </c>
      <c r="N49" s="10">
        <v>0</v>
      </c>
      <c r="O49" s="15">
        <f t="shared" ref="O49:O50" si="183">M49+N49</f>
        <v>0</v>
      </c>
      <c r="P49" s="10">
        <v>0</v>
      </c>
      <c r="Q49" s="15">
        <f>M49+N49+P49</f>
        <v>0</v>
      </c>
      <c r="R49" s="10">
        <v>0</v>
      </c>
      <c r="S49" s="15">
        <f>P49+R49</f>
        <v>0</v>
      </c>
      <c r="T49" s="58">
        <f>M49+N49+P49+R49</f>
        <v>0</v>
      </c>
      <c r="U49" s="10">
        <v>0</v>
      </c>
      <c r="V49" s="10">
        <v>0</v>
      </c>
      <c r="W49" s="15">
        <f t="shared" ref="W49:W50" si="184">U49+V49</f>
        <v>0</v>
      </c>
      <c r="X49" s="10">
        <v>0</v>
      </c>
      <c r="Y49" s="15">
        <f>U49+V49+X49</f>
        <v>0</v>
      </c>
      <c r="Z49" s="10">
        <v>0</v>
      </c>
      <c r="AA49" s="15">
        <f>X49+Z49</f>
        <v>0</v>
      </c>
      <c r="AB49" s="58">
        <f>U49+V49+X49+Z49</f>
        <v>0</v>
      </c>
      <c r="AC49" s="10">
        <v>0</v>
      </c>
      <c r="AD49" s="10">
        <v>0</v>
      </c>
      <c r="AE49" s="15">
        <f t="shared" ref="AE49:AE50" si="185">AC49+AD49</f>
        <v>0</v>
      </c>
      <c r="AF49" s="10">
        <v>0</v>
      </c>
      <c r="AG49" s="15">
        <f>AC49+AD49+AF49</f>
        <v>0</v>
      </c>
      <c r="AH49" s="10">
        <v>0</v>
      </c>
      <c r="AI49" s="15">
        <f>AF49+AH49</f>
        <v>0</v>
      </c>
      <c r="AJ49" s="58">
        <f>AC49+AD49+AF49+AH49</f>
        <v>0</v>
      </c>
      <c r="AK49" s="10">
        <v>100739.5</v>
      </c>
      <c r="AL49" s="10">
        <v>101438.3</v>
      </c>
      <c r="AM49" s="15">
        <f t="shared" si="134"/>
        <v>202177.8</v>
      </c>
      <c r="AN49" s="10">
        <v>121629</v>
      </c>
      <c r="AO49" s="15">
        <f>AK49+AL49+AN49</f>
        <v>323806.8</v>
      </c>
      <c r="AP49" s="10">
        <v>0</v>
      </c>
      <c r="AQ49" s="15">
        <f>AN49+AP49</f>
        <v>121629</v>
      </c>
      <c r="AR49" s="58">
        <f>AK49+AL49+AN49+AP49</f>
        <v>323806.8</v>
      </c>
      <c r="AS49" s="10">
        <v>0</v>
      </c>
      <c r="AT49" s="10">
        <v>0</v>
      </c>
      <c r="AU49" s="15">
        <f t="shared" si="135"/>
        <v>0</v>
      </c>
      <c r="AV49" s="10">
        <v>0</v>
      </c>
      <c r="AW49" s="15">
        <f>AS49+AT49+AV49</f>
        <v>0</v>
      </c>
      <c r="AZ49" s="50"/>
      <c r="BH49" s="50"/>
      <c r="BP49" s="50"/>
      <c r="BX49" s="50"/>
      <c r="CF49" s="50"/>
      <c r="CN49" s="50"/>
      <c r="CV49" s="50"/>
      <c r="DD49" s="50"/>
      <c r="DL49" s="50"/>
      <c r="DT49" s="50"/>
    </row>
    <row r="50" spans="2:124" s="15" customFormat="1" x14ac:dyDescent="0.25">
      <c r="B50" s="166" t="s">
        <v>439</v>
      </c>
      <c r="C50" s="80" t="s">
        <v>57</v>
      </c>
      <c r="E50" s="15">
        <v>433974.7</v>
      </c>
      <c r="F50" s="15">
        <v>323834.90000000002</v>
      </c>
      <c r="G50" s="15">
        <f t="shared" si="182"/>
        <v>757809.60000000009</v>
      </c>
      <c r="H50" s="15">
        <v>359112</v>
      </c>
      <c r="I50" s="15">
        <f>E50+F50+H50</f>
        <v>1116921.6000000001</v>
      </c>
      <c r="J50" s="15">
        <v>332570.8</v>
      </c>
      <c r="K50" s="15">
        <f>H50+J50</f>
        <v>691682.8</v>
      </c>
      <c r="L50" s="58">
        <f>E50+F50+H50+J50</f>
        <v>1449492.4000000001</v>
      </c>
      <c r="M50" s="15">
        <v>358343.5</v>
      </c>
      <c r="N50" s="15">
        <v>325319.09999999998</v>
      </c>
      <c r="O50" s="15">
        <f t="shared" si="183"/>
        <v>683662.6</v>
      </c>
      <c r="P50" s="15">
        <v>362198.2</v>
      </c>
      <c r="Q50" s="15">
        <f>M50+N50+P50</f>
        <v>1045860.8</v>
      </c>
      <c r="R50" s="15">
        <v>356510.1</v>
      </c>
      <c r="S50" s="15">
        <f>P50+R50</f>
        <v>718708.3</v>
      </c>
      <c r="T50" s="58">
        <f>M50+N50+P50+R50</f>
        <v>1402370.9</v>
      </c>
      <c r="U50" s="15">
        <v>360963.3</v>
      </c>
      <c r="V50" s="15">
        <v>364219.6</v>
      </c>
      <c r="W50" s="15">
        <f t="shared" si="184"/>
        <v>725182.89999999991</v>
      </c>
      <c r="X50" s="15">
        <v>434183.4</v>
      </c>
      <c r="Y50" s="15">
        <f>U50+V50+X50</f>
        <v>1159366.2999999998</v>
      </c>
      <c r="Z50" s="15">
        <v>408912.2</v>
      </c>
      <c r="AA50" s="15">
        <f>X50+Z50</f>
        <v>843095.60000000009</v>
      </c>
      <c r="AB50" s="58">
        <f>U50+V50+X50+Z50</f>
        <v>1568278.4999999998</v>
      </c>
      <c r="AC50" s="15">
        <v>439605.4</v>
      </c>
      <c r="AD50" s="15">
        <v>372500.4</v>
      </c>
      <c r="AE50" s="15">
        <f t="shared" si="185"/>
        <v>812105.8</v>
      </c>
      <c r="AF50" s="15">
        <v>430774.6</v>
      </c>
      <c r="AG50" s="15">
        <f>AC50+AD50+AF50</f>
        <v>1242880.3999999999</v>
      </c>
      <c r="AH50" s="15">
        <v>417726.2</v>
      </c>
      <c r="AI50" s="15">
        <f>AF50+AH50</f>
        <v>848500.8</v>
      </c>
      <c r="AJ50" s="58">
        <f>AC50+AD50+AF50+AH50</f>
        <v>1660606.5999999999</v>
      </c>
      <c r="AK50" s="15">
        <v>425918.8</v>
      </c>
      <c r="AL50" s="15">
        <v>380703</v>
      </c>
      <c r="AM50" s="15">
        <f t="shared" si="134"/>
        <v>806621.8</v>
      </c>
      <c r="AN50" s="15">
        <v>438121.8</v>
      </c>
      <c r="AO50" s="15">
        <f>AK50+AL50+AN50</f>
        <v>1244743.6000000001</v>
      </c>
      <c r="AP50" s="15">
        <v>439395.7</v>
      </c>
      <c r="AQ50" s="15">
        <f>AN50+AP50</f>
        <v>877517.5</v>
      </c>
      <c r="AR50" s="58">
        <f>AK50+AL50+AN50+AP50</f>
        <v>1684139.3</v>
      </c>
      <c r="AS50" s="15">
        <v>444283.5</v>
      </c>
      <c r="AT50" s="15">
        <v>407181.8</v>
      </c>
      <c r="AU50" s="15">
        <f t="shared" si="135"/>
        <v>851465.3</v>
      </c>
      <c r="AV50" s="15">
        <v>501791.7</v>
      </c>
      <c r="AW50" s="15">
        <f>AS50+AT50+AV50</f>
        <v>1353257</v>
      </c>
      <c r="AZ50" s="58"/>
      <c r="BH50" s="58"/>
      <c r="BP50" s="58"/>
      <c r="BX50" s="58"/>
      <c r="CF50" s="58"/>
      <c r="CN50" s="58"/>
      <c r="CV50" s="58"/>
      <c r="DD50" s="58"/>
      <c r="DL50" s="58"/>
      <c r="DT50" s="58"/>
    </row>
    <row r="51" spans="2:124" x14ac:dyDescent="0.25">
      <c r="B51" s="40" t="s">
        <v>362</v>
      </c>
      <c r="C51" s="131" t="s">
        <v>57</v>
      </c>
      <c r="E51" s="16">
        <f t="shared" ref="E51:AW51" si="186">E48+E49+E50</f>
        <v>817442.7</v>
      </c>
      <c r="F51" s="16">
        <f t="shared" si="186"/>
        <v>733974.79999999993</v>
      </c>
      <c r="G51" s="16">
        <f t="shared" si="186"/>
        <v>1551417.5</v>
      </c>
      <c r="H51" s="16">
        <f t="shared" si="186"/>
        <v>764865.10000000009</v>
      </c>
      <c r="I51" s="16">
        <f t="shared" si="186"/>
        <v>2316282.5999999996</v>
      </c>
      <c r="J51" s="16">
        <f t="shared" si="186"/>
        <v>738193</v>
      </c>
      <c r="K51" s="16">
        <f t="shared" si="186"/>
        <v>1503058.1</v>
      </c>
      <c r="L51" s="16">
        <f t="shared" si="186"/>
        <v>3054475.5999999996</v>
      </c>
      <c r="M51" s="16">
        <f t="shared" si="186"/>
        <v>771772.3</v>
      </c>
      <c r="N51" s="16">
        <f t="shared" si="186"/>
        <v>745069.29999999993</v>
      </c>
      <c r="O51" s="16">
        <f t="shared" si="186"/>
        <v>1516841.6</v>
      </c>
      <c r="P51" s="16">
        <f t="shared" si="186"/>
        <v>789951.2</v>
      </c>
      <c r="Q51" s="16">
        <f t="shared" si="186"/>
        <v>2306792.8000000003</v>
      </c>
      <c r="R51" s="16">
        <f t="shared" si="186"/>
        <v>772595.5</v>
      </c>
      <c r="S51" s="16">
        <f t="shared" si="186"/>
        <v>1562546.7</v>
      </c>
      <c r="T51" s="16">
        <f t="shared" si="186"/>
        <v>3079388.3</v>
      </c>
      <c r="U51" s="16">
        <f t="shared" si="186"/>
        <v>836554.8</v>
      </c>
      <c r="V51" s="16">
        <f t="shared" si="186"/>
        <v>821568.8</v>
      </c>
      <c r="W51" s="16">
        <f t="shared" si="186"/>
        <v>1658123.5999999996</v>
      </c>
      <c r="X51" s="16">
        <f t="shared" si="186"/>
        <v>872534</v>
      </c>
      <c r="Y51" s="16">
        <f t="shared" si="186"/>
        <v>2530657.5999999996</v>
      </c>
      <c r="Z51" s="16">
        <f t="shared" si="186"/>
        <v>858829.8</v>
      </c>
      <c r="AA51" s="16">
        <f t="shared" si="186"/>
        <v>1731363.8000000003</v>
      </c>
      <c r="AB51" s="16">
        <f t="shared" si="186"/>
        <v>3389487.4</v>
      </c>
      <c r="AC51" s="16">
        <f t="shared" si="186"/>
        <v>926750.8</v>
      </c>
      <c r="AD51" s="16">
        <f t="shared" si="186"/>
        <v>871370.8</v>
      </c>
      <c r="AE51" s="16">
        <f t="shared" si="186"/>
        <v>1798121.6</v>
      </c>
      <c r="AF51" s="16">
        <f t="shared" si="186"/>
        <v>917296.6</v>
      </c>
      <c r="AG51" s="16">
        <f t="shared" si="186"/>
        <v>2715418.1999999997</v>
      </c>
      <c r="AH51" s="16">
        <f t="shared" si="186"/>
        <v>918261.60000000009</v>
      </c>
      <c r="AI51" s="16">
        <f t="shared" si="186"/>
        <v>1835558.2000000002</v>
      </c>
      <c r="AJ51" s="16">
        <f t="shared" si="186"/>
        <v>3633679.8</v>
      </c>
      <c r="AK51" s="16">
        <f t="shared" si="186"/>
        <v>983927.5</v>
      </c>
      <c r="AL51" s="16">
        <f t="shared" si="186"/>
        <v>940712.1</v>
      </c>
      <c r="AM51" s="16">
        <f t="shared" si="186"/>
        <v>1924639.6</v>
      </c>
      <c r="AN51" s="16">
        <f t="shared" si="186"/>
        <v>991862.2</v>
      </c>
      <c r="AO51" s="16">
        <f t="shared" si="186"/>
        <v>2916501.8</v>
      </c>
      <c r="AP51" s="16">
        <f t="shared" si="186"/>
        <v>880906.8</v>
      </c>
      <c r="AQ51" s="16">
        <f t="shared" si="186"/>
        <v>1872769</v>
      </c>
      <c r="AR51" s="16">
        <f t="shared" si="186"/>
        <v>3797408.5999999996</v>
      </c>
      <c r="AS51" s="16">
        <f t="shared" si="186"/>
        <v>951646.1</v>
      </c>
      <c r="AT51" s="16">
        <f t="shared" si="186"/>
        <v>908026.60000000009</v>
      </c>
      <c r="AU51" s="16">
        <f t="shared" si="186"/>
        <v>1859672.7000000002</v>
      </c>
      <c r="AV51" s="16">
        <f t="shared" si="186"/>
        <v>971451.4</v>
      </c>
      <c r="AW51" s="16">
        <f t="shared" si="186"/>
        <v>2831124.1</v>
      </c>
      <c r="AY51" s="16"/>
      <c r="AZ51" s="50"/>
      <c r="BG51" s="16"/>
      <c r="BH51" s="50"/>
      <c r="BO51" s="16"/>
      <c r="BP51" s="50"/>
      <c r="BW51" s="16"/>
      <c r="BX51" s="50"/>
      <c r="CE51" s="16"/>
      <c r="CF51" s="50"/>
      <c r="CM51" s="16"/>
      <c r="CN51" s="50"/>
      <c r="CU51" s="16"/>
      <c r="CV51" s="50"/>
      <c r="DC51" s="16"/>
      <c r="DD51" s="50"/>
      <c r="DK51" s="16"/>
      <c r="DL51" s="50"/>
      <c r="DS51" s="16"/>
      <c r="DT51" s="50"/>
    </row>
    <row r="52" spans="2:124" x14ac:dyDescent="0.25">
      <c r="B52" s="23" t="s">
        <v>440</v>
      </c>
      <c r="C52" s="131"/>
      <c r="L52" s="50"/>
      <c r="T52" s="50"/>
      <c r="AB52" s="50"/>
      <c r="AJ52" s="50"/>
      <c r="AR52" s="50"/>
      <c r="AX52" s="16"/>
      <c r="AY52" s="13"/>
      <c r="AZ52" s="50"/>
      <c r="BA52" s="16"/>
      <c r="BB52" s="16"/>
      <c r="BD52" s="16"/>
      <c r="BF52" s="16"/>
      <c r="BG52" s="13"/>
      <c r="BH52" s="50"/>
      <c r="BI52" s="16"/>
      <c r="BJ52" s="16"/>
      <c r="BL52" s="16"/>
      <c r="BN52" s="16"/>
      <c r="BO52" s="13"/>
      <c r="BP52" s="50"/>
      <c r="BQ52" s="16"/>
      <c r="BR52" s="16"/>
      <c r="BT52" s="16"/>
      <c r="BV52" s="16"/>
      <c r="BW52" s="13"/>
      <c r="BX52" s="50"/>
      <c r="BY52" s="16"/>
      <c r="BZ52" s="16"/>
      <c r="CB52" s="16"/>
      <c r="CD52" s="16"/>
      <c r="CE52" s="13"/>
      <c r="CF52" s="50"/>
      <c r="CG52" s="16"/>
      <c r="CH52" s="16"/>
      <c r="CJ52" s="16"/>
      <c r="CL52" s="16"/>
      <c r="CM52" s="13"/>
      <c r="CN52" s="50"/>
      <c r="CO52" s="16"/>
      <c r="CP52" s="16"/>
      <c r="CR52" s="16"/>
      <c r="CT52" s="16"/>
      <c r="CU52" s="13"/>
      <c r="CV52" s="50"/>
      <c r="CW52" s="16"/>
      <c r="CX52" s="16"/>
      <c r="CZ52" s="16"/>
      <c r="DB52" s="16"/>
      <c r="DC52" s="13"/>
      <c r="DD52" s="50"/>
      <c r="DE52" s="16"/>
      <c r="DF52" s="16"/>
      <c r="DH52" s="16"/>
      <c r="DJ52" s="16"/>
      <c r="DK52" s="13"/>
      <c r="DL52" s="50"/>
      <c r="DM52" s="16"/>
      <c r="DN52" s="16"/>
      <c r="DP52" s="16"/>
      <c r="DR52" s="16"/>
      <c r="DS52" s="13"/>
      <c r="DT52" s="50"/>
    </row>
    <row r="53" spans="2:124" x14ac:dyDescent="0.25">
      <c r="B53" s="32" t="s">
        <v>427</v>
      </c>
      <c r="C53" s="131" t="s">
        <v>57</v>
      </c>
      <c r="D53" s="40"/>
      <c r="E53" s="15">
        <v>49292.5</v>
      </c>
      <c r="F53" s="15">
        <v>43538.400000000001</v>
      </c>
      <c r="G53" s="15">
        <f t="shared" ref="G53:G54" si="187">E53+F53</f>
        <v>92830.9</v>
      </c>
      <c r="H53" s="15">
        <v>47924.6</v>
      </c>
      <c r="I53" s="15">
        <f>E53+F53+H53</f>
        <v>140755.5</v>
      </c>
      <c r="J53" s="15">
        <v>46243.3</v>
      </c>
      <c r="K53" s="15">
        <f>H53+J53</f>
        <v>94167.9</v>
      </c>
      <c r="L53" s="58">
        <f>E53+F53+H53+J53</f>
        <v>186998.8</v>
      </c>
      <c r="M53" s="15">
        <v>39766.199999999997</v>
      </c>
      <c r="N53" s="15">
        <v>46529.7</v>
      </c>
      <c r="O53" s="15">
        <f t="shared" ref="O53:O54" si="188">M53+N53</f>
        <v>86295.9</v>
      </c>
      <c r="P53" s="15">
        <v>52090.5</v>
      </c>
      <c r="Q53" s="15">
        <f>M53+N53+P53</f>
        <v>138386.4</v>
      </c>
      <c r="R53" s="15">
        <v>48550.7</v>
      </c>
      <c r="S53" s="15">
        <f>P53+R53</f>
        <v>100641.2</v>
      </c>
      <c r="T53" s="58">
        <f>M53+N53+P53+R53</f>
        <v>186937.09999999998</v>
      </c>
      <c r="U53" s="15">
        <v>54943.7</v>
      </c>
      <c r="V53" s="15">
        <v>53725</v>
      </c>
      <c r="W53" s="15">
        <f t="shared" ref="W53:W54" si="189">U53+V53</f>
        <v>108668.7</v>
      </c>
      <c r="X53" s="15">
        <v>52888.800000000003</v>
      </c>
      <c r="Y53" s="15">
        <f>U53+V53+X53</f>
        <v>161557.5</v>
      </c>
      <c r="Z53" s="15">
        <v>52393.4</v>
      </c>
      <c r="AA53" s="15">
        <f>X53+Z53</f>
        <v>105282.20000000001</v>
      </c>
      <c r="AB53" s="58">
        <f>U53+V53+X53+Z53</f>
        <v>213950.9</v>
      </c>
      <c r="AC53" s="15">
        <v>51864.2</v>
      </c>
      <c r="AD53" s="15">
        <v>57125.9</v>
      </c>
      <c r="AE53" s="15">
        <f t="shared" ref="AE53:AE54" si="190">AC53+AD53</f>
        <v>108990.1</v>
      </c>
      <c r="AF53" s="15">
        <v>54676.6</v>
      </c>
      <c r="AG53" s="15">
        <f>AC53+AD53+AF53</f>
        <v>163666.70000000001</v>
      </c>
      <c r="AH53" s="15">
        <v>54428.4</v>
      </c>
      <c r="AI53" s="15">
        <f>AF53+AH53</f>
        <v>109105</v>
      </c>
      <c r="AJ53" s="58">
        <f>AC53+AD53+AF53+AH53</f>
        <v>218095.1</v>
      </c>
      <c r="AK53" s="15">
        <v>60298.6</v>
      </c>
      <c r="AL53" s="15">
        <v>60969.9</v>
      </c>
      <c r="AM53" s="15">
        <f t="shared" ref="AM53:AM62" si="191">AK53+AL53</f>
        <v>121268.5</v>
      </c>
      <c r="AN53" s="15">
        <v>60370.8</v>
      </c>
      <c r="AO53" s="15">
        <f>AK53+AL53+AN53</f>
        <v>181639.3</v>
      </c>
      <c r="AP53" s="15">
        <v>57295.6</v>
      </c>
      <c r="AQ53" s="15">
        <f>AN53+AP53</f>
        <v>117666.4</v>
      </c>
      <c r="AR53" s="58">
        <f>AK53+AL53+AN53+AP53</f>
        <v>238934.9</v>
      </c>
      <c r="AS53" s="15">
        <v>62160.2</v>
      </c>
      <c r="AT53" s="15">
        <v>65941.600000000006</v>
      </c>
      <c r="AU53" s="15">
        <f t="shared" ref="AU53:AU62" si="192">AS53+AT53</f>
        <v>128101.8</v>
      </c>
      <c r="AV53" s="15">
        <v>73313.3</v>
      </c>
      <c r="AW53" s="15">
        <f>AS53+AT53+AV53</f>
        <v>201415.1</v>
      </c>
      <c r="AX53" s="16"/>
      <c r="AY53" s="16"/>
      <c r="AZ53" s="62"/>
      <c r="BA53" s="16"/>
      <c r="BB53" s="16"/>
      <c r="BC53" s="16"/>
      <c r="BD53" s="16"/>
      <c r="BE53" s="16"/>
      <c r="BF53" s="16"/>
      <c r="BG53" s="16"/>
      <c r="BH53" s="62"/>
      <c r="BI53" s="16"/>
      <c r="BJ53" s="16"/>
      <c r="BK53" s="16"/>
      <c r="BL53" s="16"/>
      <c r="BM53" s="16"/>
      <c r="BN53" s="16"/>
      <c r="BO53" s="16"/>
      <c r="BP53" s="62"/>
      <c r="BQ53" s="16"/>
      <c r="BR53" s="16"/>
      <c r="BS53" s="16"/>
      <c r="BT53" s="16"/>
      <c r="BU53" s="16"/>
      <c r="BV53" s="16"/>
      <c r="BW53" s="16"/>
      <c r="BX53" s="62"/>
      <c r="BY53" s="16"/>
      <c r="BZ53" s="16"/>
      <c r="CA53" s="16"/>
      <c r="CB53" s="16"/>
      <c r="CC53" s="16"/>
      <c r="CD53" s="16"/>
      <c r="CE53" s="16"/>
      <c r="CF53" s="62"/>
      <c r="CG53" s="16"/>
      <c r="CH53" s="16"/>
      <c r="CI53" s="16"/>
      <c r="CJ53" s="16"/>
      <c r="CK53" s="16"/>
      <c r="CL53" s="16"/>
      <c r="CM53" s="16"/>
      <c r="CN53" s="62"/>
      <c r="CO53" s="16"/>
      <c r="CP53" s="16"/>
      <c r="CQ53" s="16"/>
      <c r="CR53" s="16"/>
      <c r="CS53" s="16"/>
      <c r="CT53" s="16"/>
      <c r="CU53" s="16"/>
      <c r="CV53" s="62"/>
      <c r="CW53" s="16"/>
      <c r="CX53" s="16"/>
      <c r="CY53" s="16"/>
      <c r="CZ53" s="16"/>
      <c r="DA53" s="16"/>
      <c r="DB53" s="16"/>
      <c r="DC53" s="16"/>
      <c r="DD53" s="62"/>
      <c r="DE53" s="16"/>
      <c r="DF53" s="16"/>
      <c r="DG53" s="16"/>
      <c r="DH53" s="16"/>
      <c r="DI53" s="16"/>
      <c r="DJ53" s="16"/>
      <c r="DK53" s="16"/>
      <c r="DL53" s="62"/>
      <c r="DM53" s="16"/>
      <c r="DN53" s="16"/>
      <c r="DO53" s="16"/>
      <c r="DP53" s="16"/>
      <c r="DQ53" s="16"/>
      <c r="DR53" s="16"/>
      <c r="DS53" s="16"/>
      <c r="DT53" s="62"/>
    </row>
    <row r="54" spans="2:124" x14ac:dyDescent="0.25">
      <c r="B54" s="131" t="s">
        <v>428</v>
      </c>
      <c r="C54" s="131" t="s">
        <v>57</v>
      </c>
      <c r="D54" s="42"/>
      <c r="E54" s="15">
        <v>25462.1</v>
      </c>
      <c r="F54" s="15">
        <v>25195.1</v>
      </c>
      <c r="G54" s="15">
        <f t="shared" si="187"/>
        <v>50657.2</v>
      </c>
      <c r="H54" s="15">
        <v>26113.200000000001</v>
      </c>
      <c r="I54" s="15">
        <f>E54+F54+H54</f>
        <v>76770.399999999994</v>
      </c>
      <c r="J54" s="15">
        <v>25230</v>
      </c>
      <c r="K54" s="15">
        <f>H54+J54</f>
        <v>51343.199999999997</v>
      </c>
      <c r="L54" s="58">
        <f>E54+F54+H54+J54</f>
        <v>102000.4</v>
      </c>
      <c r="M54" s="15">
        <v>24711.4</v>
      </c>
      <c r="N54" s="15">
        <v>22258</v>
      </c>
      <c r="O54" s="15">
        <f t="shared" si="188"/>
        <v>46969.4</v>
      </c>
      <c r="P54" s="15">
        <v>21395.7</v>
      </c>
      <c r="Q54" s="15">
        <f>M54+N54+P54</f>
        <v>68365.100000000006</v>
      </c>
      <c r="R54" s="15">
        <v>22585.9</v>
      </c>
      <c r="S54" s="15">
        <f>P54+R54</f>
        <v>43981.600000000006</v>
      </c>
      <c r="T54" s="58">
        <f>M54+N54+P54+R54</f>
        <v>90951</v>
      </c>
      <c r="U54" s="15">
        <v>23587.5</v>
      </c>
      <c r="V54" s="15">
        <v>22462.3</v>
      </c>
      <c r="W54" s="15">
        <f t="shared" si="189"/>
        <v>46049.8</v>
      </c>
      <c r="X54" s="15">
        <v>22388.1</v>
      </c>
      <c r="Y54" s="15">
        <f>U54+V54+X54</f>
        <v>68437.899999999994</v>
      </c>
      <c r="Z54" s="15">
        <v>23380.799999999999</v>
      </c>
      <c r="AA54" s="15">
        <f>X54+Z54</f>
        <v>45768.899999999994</v>
      </c>
      <c r="AB54" s="58">
        <f>U54+V54+X54+Z54</f>
        <v>91818.7</v>
      </c>
      <c r="AC54" s="15">
        <v>23647</v>
      </c>
      <c r="AD54" s="15">
        <v>24758.799999999999</v>
      </c>
      <c r="AE54" s="15">
        <f t="shared" si="190"/>
        <v>48405.8</v>
      </c>
      <c r="AF54" s="15">
        <v>24935.200000000001</v>
      </c>
      <c r="AG54" s="15">
        <f>AC54+AD54+AF54</f>
        <v>73341</v>
      </c>
      <c r="AH54" s="15">
        <v>24913.4</v>
      </c>
      <c r="AI54" s="15">
        <f>AF54+AH54</f>
        <v>49848.600000000006</v>
      </c>
      <c r="AJ54" s="58">
        <f>AC54+AD54+AF54+AH54</f>
        <v>98254.399999999994</v>
      </c>
      <c r="AK54" s="15">
        <v>24190.3</v>
      </c>
      <c r="AL54" s="15">
        <v>24995.8</v>
      </c>
      <c r="AM54" s="15">
        <f t="shared" si="191"/>
        <v>49186.1</v>
      </c>
      <c r="AN54" s="15">
        <v>24244.6</v>
      </c>
      <c r="AO54" s="15">
        <f>AK54+AL54+AN54</f>
        <v>73430.7</v>
      </c>
      <c r="AP54" s="15">
        <v>24327</v>
      </c>
      <c r="AQ54" s="15">
        <f>AN54+AP54</f>
        <v>48571.6</v>
      </c>
      <c r="AR54" s="58">
        <f>AK54+AL54+AN54+AP54</f>
        <v>97757.7</v>
      </c>
      <c r="AS54" s="15">
        <v>26826.6</v>
      </c>
      <c r="AT54" s="15">
        <v>29213.5</v>
      </c>
      <c r="AU54" s="15">
        <f t="shared" si="192"/>
        <v>56040.1</v>
      </c>
      <c r="AV54" s="15">
        <v>29953.5</v>
      </c>
      <c r="AW54" s="15">
        <f>AS54+AT54+AV54</f>
        <v>85993.600000000006</v>
      </c>
      <c r="AX54" s="13"/>
      <c r="AY54" s="13"/>
      <c r="AZ54" s="64"/>
      <c r="BA54" s="13"/>
      <c r="BB54" s="13"/>
      <c r="BC54" s="13"/>
      <c r="BD54" s="13"/>
      <c r="BE54" s="13"/>
      <c r="BF54" s="13"/>
      <c r="BG54" s="13"/>
      <c r="BH54" s="64"/>
      <c r="BI54" s="13"/>
      <c r="BJ54" s="13"/>
      <c r="BK54" s="13"/>
      <c r="BL54" s="13"/>
      <c r="BM54" s="13"/>
      <c r="BN54" s="13"/>
      <c r="BO54" s="13"/>
      <c r="BP54" s="64"/>
      <c r="BQ54" s="13"/>
      <c r="BR54" s="13"/>
      <c r="BS54" s="13"/>
      <c r="BT54" s="13"/>
      <c r="BU54" s="13"/>
      <c r="BV54" s="13"/>
      <c r="BW54" s="13"/>
      <c r="BX54" s="64"/>
      <c r="BY54" s="13"/>
      <c r="BZ54" s="13"/>
      <c r="CA54" s="13"/>
      <c r="CB54" s="13"/>
      <c r="CC54" s="13"/>
      <c r="CD54" s="13"/>
      <c r="CE54" s="13"/>
      <c r="CF54" s="64"/>
      <c r="CG54" s="13"/>
      <c r="CH54" s="13"/>
      <c r="CI54" s="13"/>
      <c r="CJ54" s="13"/>
      <c r="CK54" s="13"/>
      <c r="CL54" s="13"/>
      <c r="CM54" s="13"/>
      <c r="CN54" s="64"/>
      <c r="CO54" s="13"/>
      <c r="CP54" s="13"/>
      <c r="CQ54" s="13"/>
      <c r="CR54" s="13"/>
      <c r="CS54" s="13"/>
      <c r="CT54" s="13"/>
      <c r="CU54" s="13"/>
      <c r="CV54" s="64"/>
      <c r="CW54" s="13"/>
      <c r="CX54" s="13"/>
      <c r="CY54" s="13"/>
      <c r="CZ54" s="13"/>
      <c r="DA54" s="13"/>
      <c r="DB54" s="13"/>
      <c r="DC54" s="13"/>
      <c r="DD54" s="64"/>
      <c r="DE54" s="13"/>
      <c r="DF54" s="13"/>
      <c r="DG54" s="13"/>
      <c r="DH54" s="13"/>
      <c r="DI54" s="13"/>
      <c r="DJ54" s="13"/>
      <c r="DK54" s="13"/>
      <c r="DL54" s="64"/>
      <c r="DM54" s="13"/>
      <c r="DN54" s="13"/>
      <c r="DO54" s="13"/>
      <c r="DP54" s="13"/>
      <c r="DQ54" s="13"/>
      <c r="DR54" s="13"/>
      <c r="DS54" s="13"/>
      <c r="DT54" s="64"/>
    </row>
    <row r="55" spans="2:124" s="15" customFormat="1" x14ac:dyDescent="0.25">
      <c r="B55" s="164" t="s">
        <v>429</v>
      </c>
      <c r="C55" s="131" t="s">
        <v>57</v>
      </c>
      <c r="E55" s="16">
        <f t="shared" ref="E55:AW55" si="193">E53+E54</f>
        <v>74754.600000000006</v>
      </c>
      <c r="F55" s="16">
        <f t="shared" si="193"/>
        <v>68733.5</v>
      </c>
      <c r="G55" s="16">
        <f t="shared" si="193"/>
        <v>143488.09999999998</v>
      </c>
      <c r="H55" s="16">
        <f t="shared" si="193"/>
        <v>74037.8</v>
      </c>
      <c r="I55" s="16">
        <f t="shared" si="193"/>
        <v>217525.9</v>
      </c>
      <c r="J55" s="16">
        <f t="shared" si="193"/>
        <v>71473.3</v>
      </c>
      <c r="K55" s="16">
        <f t="shared" si="193"/>
        <v>145511.09999999998</v>
      </c>
      <c r="L55" s="16">
        <f t="shared" si="193"/>
        <v>288999.19999999995</v>
      </c>
      <c r="M55" s="16">
        <f t="shared" si="193"/>
        <v>64477.599999999999</v>
      </c>
      <c r="N55" s="16">
        <f t="shared" si="193"/>
        <v>68787.7</v>
      </c>
      <c r="O55" s="16">
        <f t="shared" si="193"/>
        <v>133265.29999999999</v>
      </c>
      <c r="P55" s="16">
        <f t="shared" si="193"/>
        <v>73486.2</v>
      </c>
      <c r="Q55" s="16">
        <f t="shared" si="193"/>
        <v>206751.5</v>
      </c>
      <c r="R55" s="16">
        <f t="shared" si="193"/>
        <v>71136.600000000006</v>
      </c>
      <c r="S55" s="16">
        <f t="shared" si="193"/>
        <v>144622.79999999999</v>
      </c>
      <c r="T55" s="16">
        <f t="shared" si="193"/>
        <v>277888.09999999998</v>
      </c>
      <c r="U55" s="16">
        <f t="shared" si="193"/>
        <v>78531.199999999997</v>
      </c>
      <c r="V55" s="16">
        <f t="shared" si="193"/>
        <v>76187.3</v>
      </c>
      <c r="W55" s="16">
        <f t="shared" si="193"/>
        <v>154718.5</v>
      </c>
      <c r="X55" s="16">
        <f t="shared" si="193"/>
        <v>75276.899999999994</v>
      </c>
      <c r="Y55" s="16">
        <f t="shared" si="193"/>
        <v>229995.4</v>
      </c>
      <c r="Z55" s="16">
        <f t="shared" si="193"/>
        <v>75774.2</v>
      </c>
      <c r="AA55" s="16">
        <f t="shared" si="193"/>
        <v>151051.1</v>
      </c>
      <c r="AB55" s="16">
        <f t="shared" si="193"/>
        <v>305769.59999999998</v>
      </c>
      <c r="AC55" s="16">
        <f t="shared" si="193"/>
        <v>75511.199999999997</v>
      </c>
      <c r="AD55" s="16">
        <f t="shared" si="193"/>
        <v>81884.7</v>
      </c>
      <c r="AE55" s="16">
        <f t="shared" si="193"/>
        <v>157395.90000000002</v>
      </c>
      <c r="AF55" s="16">
        <f t="shared" si="193"/>
        <v>79611.8</v>
      </c>
      <c r="AG55" s="16">
        <f t="shared" si="193"/>
        <v>237007.7</v>
      </c>
      <c r="AH55" s="16">
        <f t="shared" si="193"/>
        <v>79341.8</v>
      </c>
      <c r="AI55" s="16">
        <f t="shared" si="193"/>
        <v>158953.60000000001</v>
      </c>
      <c r="AJ55" s="16">
        <f t="shared" si="193"/>
        <v>316349.5</v>
      </c>
      <c r="AK55" s="16">
        <f t="shared" si="193"/>
        <v>84488.9</v>
      </c>
      <c r="AL55" s="16">
        <f t="shared" si="193"/>
        <v>85965.7</v>
      </c>
      <c r="AM55" s="16">
        <f t="shared" si="193"/>
        <v>170454.6</v>
      </c>
      <c r="AN55" s="16">
        <f t="shared" si="193"/>
        <v>84615.4</v>
      </c>
      <c r="AO55" s="16">
        <f t="shared" si="193"/>
        <v>255070</v>
      </c>
      <c r="AP55" s="16">
        <f t="shared" si="193"/>
        <v>81622.600000000006</v>
      </c>
      <c r="AQ55" s="16">
        <f t="shared" si="193"/>
        <v>166238</v>
      </c>
      <c r="AR55" s="16">
        <f t="shared" si="193"/>
        <v>336692.6</v>
      </c>
      <c r="AS55" s="16">
        <f t="shared" si="193"/>
        <v>88986.799999999988</v>
      </c>
      <c r="AT55" s="16">
        <f t="shared" si="193"/>
        <v>95155.1</v>
      </c>
      <c r="AU55" s="16">
        <f t="shared" si="193"/>
        <v>184141.9</v>
      </c>
      <c r="AV55" s="16">
        <f t="shared" si="193"/>
        <v>103266.8</v>
      </c>
      <c r="AW55" s="16">
        <f t="shared" si="193"/>
        <v>287408.7</v>
      </c>
    </row>
    <row r="56" spans="2:124" s="15" customFormat="1" x14ac:dyDescent="0.25">
      <c r="B56" s="131" t="s">
        <v>445</v>
      </c>
      <c r="C56" s="131"/>
      <c r="E56" s="15">
        <v>7810.1</v>
      </c>
      <c r="F56" s="15">
        <v>7439.7</v>
      </c>
      <c r="G56" s="15">
        <f t="shared" ref="G56:G59" si="194">E56+F56</f>
        <v>15249.8</v>
      </c>
      <c r="H56" s="15">
        <v>7503.9</v>
      </c>
      <c r="I56" s="15">
        <f>E56+F56+H56</f>
        <v>22753.699999999997</v>
      </c>
      <c r="J56" s="15">
        <v>7313.4</v>
      </c>
      <c r="K56" s="15">
        <f>H56+J56</f>
        <v>14817.3</v>
      </c>
      <c r="L56" s="58">
        <f>E56+F56+H56+J56</f>
        <v>30067.1</v>
      </c>
      <c r="M56" s="15">
        <v>7082.3</v>
      </c>
      <c r="N56" s="15">
        <v>7187</v>
      </c>
      <c r="O56" s="15">
        <f t="shared" ref="O56:O59" si="195">M56+N56</f>
        <v>14269.3</v>
      </c>
      <c r="P56" s="15">
        <v>7764.7</v>
      </c>
      <c r="Q56" s="15">
        <f>M56+N56+P56</f>
        <v>22034</v>
      </c>
      <c r="R56" s="15">
        <v>8074.4</v>
      </c>
      <c r="S56" s="15">
        <f>P56+R56</f>
        <v>15839.099999999999</v>
      </c>
      <c r="T56" s="58">
        <f>M56+N56+P56+R56</f>
        <v>30108.400000000001</v>
      </c>
      <c r="U56" s="15">
        <v>8820</v>
      </c>
      <c r="V56" s="15">
        <v>8785.2000000000007</v>
      </c>
      <c r="W56" s="15">
        <f t="shared" ref="W56:W59" si="196">U56+V56</f>
        <v>17605.2</v>
      </c>
      <c r="X56" s="15">
        <v>9479.7000000000007</v>
      </c>
      <c r="Y56" s="15">
        <f>U56+V56+X56</f>
        <v>27084.9</v>
      </c>
      <c r="Z56" s="15">
        <v>9203</v>
      </c>
      <c r="AA56" s="15">
        <f>X56+Z56</f>
        <v>18682.7</v>
      </c>
      <c r="AB56" s="58">
        <f>U56+V56+X56+Z56</f>
        <v>36287.9</v>
      </c>
      <c r="AC56" s="15">
        <v>8990.7999999999993</v>
      </c>
      <c r="AD56" s="15">
        <v>10228</v>
      </c>
      <c r="AE56" s="15">
        <f t="shared" ref="AE56:AE59" si="197">AC56+AD56</f>
        <v>19218.8</v>
      </c>
      <c r="AF56" s="15">
        <v>11182.3</v>
      </c>
      <c r="AG56" s="15">
        <f>AC56+AD56+AF56</f>
        <v>30401.1</v>
      </c>
      <c r="AH56" s="15">
        <v>11590.6</v>
      </c>
      <c r="AI56" s="15">
        <f>AF56+AH56</f>
        <v>22772.9</v>
      </c>
      <c r="AJ56" s="58">
        <f>AC56+AD56+AF56+AH56</f>
        <v>41991.7</v>
      </c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</row>
    <row r="57" spans="2:124" s="18" customFormat="1" ht="14.4" x14ac:dyDescent="0.3">
      <c r="B57" s="39" t="s">
        <v>442</v>
      </c>
      <c r="C57" s="131" t="s">
        <v>57</v>
      </c>
      <c r="D57" s="12"/>
      <c r="E57" s="15">
        <v>10785</v>
      </c>
      <c r="F57" s="15">
        <v>9615.2999999999993</v>
      </c>
      <c r="G57" s="15">
        <f t="shared" si="194"/>
        <v>20400.3</v>
      </c>
      <c r="H57" s="15">
        <v>8290.7000000000007</v>
      </c>
      <c r="I57" s="15">
        <f>E57+F57+H57</f>
        <v>28691</v>
      </c>
      <c r="J57" s="15">
        <v>10530.9</v>
      </c>
      <c r="K57" s="15">
        <f>H57+J57</f>
        <v>18821.599999999999</v>
      </c>
      <c r="L57" s="58">
        <f>E57+F57+H57+J57</f>
        <v>39221.9</v>
      </c>
      <c r="M57" s="15">
        <v>10616.1</v>
      </c>
      <c r="N57" s="15">
        <v>9104.7000000000007</v>
      </c>
      <c r="O57" s="15">
        <f t="shared" si="195"/>
        <v>19720.800000000003</v>
      </c>
      <c r="P57" s="15">
        <v>9068.4</v>
      </c>
      <c r="Q57" s="15">
        <f>M57+N57+P57</f>
        <v>28789.200000000004</v>
      </c>
      <c r="R57" s="15">
        <v>17244.599999999999</v>
      </c>
      <c r="S57" s="15">
        <f>P57+R57</f>
        <v>26313</v>
      </c>
      <c r="T57" s="58">
        <f>M57+N57+P57+R57</f>
        <v>46033.8</v>
      </c>
      <c r="U57" s="15">
        <v>14086.9</v>
      </c>
      <c r="V57" s="15">
        <v>12243.7</v>
      </c>
      <c r="W57" s="15">
        <f t="shared" si="196"/>
        <v>26330.6</v>
      </c>
      <c r="X57" s="15">
        <v>11253</v>
      </c>
      <c r="Y57" s="15">
        <f>U57+V57+X57</f>
        <v>37583.599999999999</v>
      </c>
      <c r="Z57" s="15">
        <v>17506.2</v>
      </c>
      <c r="AA57" s="15">
        <f>X57+Z57</f>
        <v>28759.200000000001</v>
      </c>
      <c r="AB57" s="58">
        <f>U57+V57+X57+Z57</f>
        <v>55089.8</v>
      </c>
      <c r="AC57" s="15">
        <v>15708.5</v>
      </c>
      <c r="AD57" s="15">
        <v>12444.2</v>
      </c>
      <c r="AE57" s="15">
        <f t="shared" si="197"/>
        <v>28152.7</v>
      </c>
      <c r="AF57" s="15">
        <v>10945</v>
      </c>
      <c r="AG57" s="15">
        <f>AC57+AD57+AF57</f>
        <v>39097.699999999997</v>
      </c>
      <c r="AH57" s="15">
        <v>14677.2</v>
      </c>
      <c r="AI57" s="15">
        <f>AF57+AH57</f>
        <v>25622.2</v>
      </c>
      <c r="AJ57" s="58">
        <f>AC57+AD57+AF57+AH57</f>
        <v>53774.899999999994</v>
      </c>
      <c r="AK57" s="15">
        <v>16982.3</v>
      </c>
      <c r="AL57" s="15">
        <v>14749.3</v>
      </c>
      <c r="AM57" s="15">
        <f t="shared" si="191"/>
        <v>31731.599999999999</v>
      </c>
      <c r="AN57" s="15">
        <v>13211.1</v>
      </c>
      <c r="AO57" s="15">
        <f>AK57+AL57+AN57</f>
        <v>44942.7</v>
      </c>
      <c r="AP57" s="15">
        <v>21769.3</v>
      </c>
      <c r="AQ57" s="15">
        <f>AN57+AP57</f>
        <v>34980.400000000001</v>
      </c>
      <c r="AR57" s="58">
        <f>AK57+AL57+AN57+AP57</f>
        <v>66712</v>
      </c>
      <c r="AS57" s="15">
        <v>17154.099999999999</v>
      </c>
      <c r="AT57" s="15">
        <v>15892.4</v>
      </c>
      <c r="AU57" s="15">
        <f t="shared" si="192"/>
        <v>33046.5</v>
      </c>
      <c r="AV57" s="15">
        <v>16666.400000000001</v>
      </c>
      <c r="AW57" s="15">
        <f>AS57+AT57+AV57</f>
        <v>49712.9</v>
      </c>
      <c r="AX57" s="21"/>
      <c r="AY57" s="12"/>
      <c r="AZ57" s="63"/>
      <c r="BA57" s="21"/>
      <c r="BB57" s="21"/>
      <c r="BC57" s="12"/>
      <c r="BD57" s="21"/>
      <c r="BE57" s="12"/>
      <c r="BF57" s="21"/>
      <c r="BG57" s="12"/>
      <c r="BH57" s="63"/>
      <c r="BI57" s="21"/>
      <c r="BJ57" s="21"/>
      <c r="BK57" s="12"/>
      <c r="BL57" s="21"/>
      <c r="BM57" s="12"/>
      <c r="BN57" s="21"/>
      <c r="BO57" s="12"/>
      <c r="BP57" s="63"/>
      <c r="BQ57" s="21"/>
      <c r="BR57" s="21"/>
      <c r="BS57" s="12"/>
      <c r="BT57" s="21"/>
      <c r="BU57" s="12"/>
      <c r="BV57" s="21"/>
      <c r="BW57" s="12"/>
      <c r="BX57" s="63"/>
      <c r="BY57" s="21"/>
      <c r="BZ57" s="21"/>
      <c r="CA57" s="12"/>
      <c r="CB57" s="21"/>
      <c r="CC57" s="12"/>
      <c r="CD57" s="21"/>
      <c r="CE57" s="12"/>
      <c r="CF57" s="63"/>
      <c r="CG57" s="21"/>
      <c r="CH57" s="21"/>
      <c r="CI57" s="12"/>
      <c r="CJ57" s="21"/>
      <c r="CK57" s="12"/>
      <c r="CL57" s="21"/>
      <c r="CM57" s="12"/>
      <c r="CN57" s="63"/>
      <c r="CO57" s="21"/>
      <c r="CP57" s="21"/>
      <c r="CQ57" s="12"/>
      <c r="CR57" s="21"/>
      <c r="CS57" s="12"/>
      <c r="CT57" s="21"/>
      <c r="CU57" s="12"/>
      <c r="CV57" s="63"/>
      <c r="CW57" s="21"/>
      <c r="CX57" s="21"/>
      <c r="CY57" s="12"/>
      <c r="CZ57" s="21"/>
      <c r="DA57" s="12"/>
      <c r="DB57" s="21"/>
      <c r="DC57" s="12"/>
      <c r="DD57" s="63"/>
      <c r="DE57" s="21"/>
      <c r="DF57" s="21"/>
      <c r="DG57" s="12"/>
      <c r="DH57" s="21"/>
      <c r="DI57" s="12"/>
      <c r="DJ57" s="21"/>
      <c r="DK57" s="12"/>
      <c r="DL57" s="63"/>
      <c r="DM57" s="21"/>
      <c r="DN57" s="21"/>
      <c r="DO57" s="12"/>
      <c r="DP57" s="21"/>
      <c r="DQ57" s="12"/>
      <c r="DR57" s="21"/>
      <c r="DS57" s="12"/>
      <c r="DT57" s="63"/>
    </row>
    <row r="58" spans="2:124" s="15" customFormat="1" x14ac:dyDescent="0.25">
      <c r="B58" s="135" t="s">
        <v>443</v>
      </c>
      <c r="C58" s="131" t="s">
        <v>57</v>
      </c>
      <c r="E58" s="15">
        <v>9300.2999999999993</v>
      </c>
      <c r="F58" s="15">
        <v>9684</v>
      </c>
      <c r="G58" s="15">
        <f t="shared" si="194"/>
        <v>18984.3</v>
      </c>
      <c r="H58" s="15">
        <v>10176.299999999999</v>
      </c>
      <c r="I58" s="15">
        <f t="shared" ref="I58:I59" si="198">E58+F58+H58</f>
        <v>29160.6</v>
      </c>
      <c r="J58" s="15">
        <v>10802.4</v>
      </c>
      <c r="K58" s="15">
        <f t="shared" ref="K58:K59" si="199">H58+J58</f>
        <v>20978.699999999997</v>
      </c>
      <c r="L58" s="58">
        <f t="shared" ref="L58:L59" si="200">E58+F58+H58+J58</f>
        <v>39963</v>
      </c>
      <c r="M58" s="15">
        <v>11305.2</v>
      </c>
      <c r="N58" s="15">
        <v>11428.7</v>
      </c>
      <c r="O58" s="15">
        <f t="shared" si="195"/>
        <v>22733.9</v>
      </c>
      <c r="P58" s="15">
        <v>13142.8</v>
      </c>
      <c r="Q58" s="15">
        <f t="shared" ref="Q58:Q59" si="201">M58+N58+P58</f>
        <v>35876.699999999997</v>
      </c>
      <c r="R58" s="15">
        <v>13260.5</v>
      </c>
      <c r="S58" s="15">
        <f t="shared" ref="S58:S59" si="202">P58+R58</f>
        <v>26403.3</v>
      </c>
      <c r="T58" s="58">
        <f t="shared" ref="T58:T59" si="203">M58+N58+P58+R58</f>
        <v>49137.2</v>
      </c>
      <c r="U58" s="15">
        <v>13426.4</v>
      </c>
      <c r="V58" s="15">
        <v>13907.7</v>
      </c>
      <c r="W58" s="15">
        <f t="shared" si="196"/>
        <v>27334.1</v>
      </c>
      <c r="X58" s="15">
        <v>13938.1</v>
      </c>
      <c r="Y58" s="15">
        <f t="shared" ref="Y58:Y59" si="204">U58+V58+X58</f>
        <v>41272.199999999997</v>
      </c>
      <c r="Z58" s="15">
        <v>13151.8</v>
      </c>
      <c r="AA58" s="15">
        <f t="shared" ref="AA58:AA59" si="205">X58+Z58</f>
        <v>27089.9</v>
      </c>
      <c r="AB58" s="58">
        <f t="shared" ref="AB58:AB59" si="206">U58+V58+X58+Z58</f>
        <v>54424</v>
      </c>
      <c r="AC58" s="15">
        <v>12094.1</v>
      </c>
      <c r="AD58" s="15">
        <v>12993.5</v>
      </c>
      <c r="AE58" s="15">
        <f t="shared" si="197"/>
        <v>25087.599999999999</v>
      </c>
      <c r="AF58" s="15">
        <v>12942.8</v>
      </c>
      <c r="AG58" s="15">
        <f t="shared" ref="AG58:AG59" si="207">AC58+AD58+AF58</f>
        <v>38030.399999999994</v>
      </c>
      <c r="AH58" s="15">
        <v>12872.3</v>
      </c>
      <c r="AI58" s="15">
        <f t="shared" ref="AI58:AI59" si="208">AF58+AH58</f>
        <v>25815.1</v>
      </c>
      <c r="AJ58" s="58">
        <f t="shared" ref="AJ58:AJ59" si="209">AC58+AD58+AF58+AH58</f>
        <v>50902.7</v>
      </c>
      <c r="AK58" s="15">
        <v>12977.8</v>
      </c>
      <c r="AL58" s="15">
        <v>13195.9</v>
      </c>
      <c r="AM58" s="15">
        <f t="shared" si="191"/>
        <v>26173.699999999997</v>
      </c>
      <c r="AN58" s="15">
        <v>14129.1</v>
      </c>
      <c r="AO58" s="15">
        <f t="shared" ref="AO58:AO59" si="210">AK58+AL58+AN58</f>
        <v>40302.799999999996</v>
      </c>
      <c r="AP58" s="15">
        <v>13849.6</v>
      </c>
      <c r="AQ58" s="15">
        <f t="shared" ref="AQ58:AQ59" si="211">AN58+AP58</f>
        <v>27978.7</v>
      </c>
      <c r="AR58" s="58">
        <f t="shared" ref="AR58:AR59" si="212">AK58+AL58+AN58+AP58</f>
        <v>54152.399999999994</v>
      </c>
      <c r="AS58" s="15">
        <v>13784.5</v>
      </c>
      <c r="AT58" s="15">
        <v>13234.1</v>
      </c>
      <c r="AU58" s="15">
        <f t="shared" si="192"/>
        <v>27018.6</v>
      </c>
      <c r="AV58" s="15">
        <v>13889.6</v>
      </c>
      <c r="AW58" s="15">
        <f t="shared" ref="AW58:AW59" si="213">AS58+AT58+AV58</f>
        <v>40908.199999999997</v>
      </c>
      <c r="AZ58" s="58"/>
      <c r="BH58" s="58"/>
      <c r="BP58" s="58"/>
      <c r="BX58" s="58"/>
      <c r="CF58" s="58"/>
      <c r="CN58" s="58"/>
      <c r="CV58" s="58"/>
      <c r="DD58" s="58"/>
      <c r="DL58" s="58"/>
      <c r="DT58" s="58"/>
    </row>
    <row r="59" spans="2:124" s="18" customFormat="1" ht="14.4" x14ac:dyDescent="0.3">
      <c r="B59" s="39" t="s">
        <v>444</v>
      </c>
      <c r="C59" s="131" t="s">
        <v>57</v>
      </c>
      <c r="D59" s="12"/>
      <c r="E59" s="15">
        <v>3897.9</v>
      </c>
      <c r="F59" s="15">
        <v>3565.5</v>
      </c>
      <c r="G59" s="15">
        <f t="shared" si="194"/>
        <v>7463.4</v>
      </c>
      <c r="H59" s="15">
        <v>3933</v>
      </c>
      <c r="I59" s="15">
        <f t="shared" si="198"/>
        <v>11396.4</v>
      </c>
      <c r="J59" s="15">
        <v>3954</v>
      </c>
      <c r="K59" s="15">
        <f t="shared" si="199"/>
        <v>7887</v>
      </c>
      <c r="L59" s="58">
        <f t="shared" si="200"/>
        <v>15350.4</v>
      </c>
      <c r="M59" s="15">
        <v>4288.7</v>
      </c>
      <c r="N59" s="15">
        <v>4186.8</v>
      </c>
      <c r="O59" s="15">
        <f t="shared" si="195"/>
        <v>8475.5</v>
      </c>
      <c r="P59" s="15">
        <v>4348.7</v>
      </c>
      <c r="Q59" s="15">
        <f t="shared" si="201"/>
        <v>12824.2</v>
      </c>
      <c r="R59" s="15">
        <v>4631.7</v>
      </c>
      <c r="S59" s="15">
        <f t="shared" si="202"/>
        <v>8980.4</v>
      </c>
      <c r="T59" s="58">
        <f t="shared" si="203"/>
        <v>17455.900000000001</v>
      </c>
      <c r="U59" s="15">
        <v>10220.200000000001</v>
      </c>
      <c r="V59" s="15">
        <v>10546.6</v>
      </c>
      <c r="W59" s="15">
        <f t="shared" si="196"/>
        <v>20766.800000000003</v>
      </c>
      <c r="X59" s="15">
        <v>11445.5</v>
      </c>
      <c r="Y59" s="15">
        <f t="shared" si="204"/>
        <v>32212.300000000003</v>
      </c>
      <c r="Z59" s="15">
        <v>12100.8</v>
      </c>
      <c r="AA59" s="15">
        <f t="shared" si="205"/>
        <v>23546.3</v>
      </c>
      <c r="AB59" s="58">
        <f t="shared" si="206"/>
        <v>44313.100000000006</v>
      </c>
      <c r="AC59" s="15">
        <v>12789.6</v>
      </c>
      <c r="AD59" s="15">
        <v>12999</v>
      </c>
      <c r="AE59" s="15">
        <f t="shared" si="197"/>
        <v>25788.6</v>
      </c>
      <c r="AF59" s="15">
        <v>12411.9</v>
      </c>
      <c r="AG59" s="15">
        <f t="shared" si="207"/>
        <v>38200.5</v>
      </c>
      <c r="AH59" s="15">
        <v>12525</v>
      </c>
      <c r="AI59" s="15">
        <f t="shared" si="208"/>
        <v>24936.9</v>
      </c>
      <c r="AJ59" s="58">
        <f t="shared" si="209"/>
        <v>50725.5</v>
      </c>
      <c r="AK59" s="15">
        <v>11180.5</v>
      </c>
      <c r="AL59" s="15">
        <v>10051</v>
      </c>
      <c r="AM59" s="15">
        <f t="shared" si="191"/>
        <v>21231.5</v>
      </c>
      <c r="AN59" s="15">
        <v>11110.5</v>
      </c>
      <c r="AO59" s="15">
        <f t="shared" si="210"/>
        <v>32342</v>
      </c>
      <c r="AP59" s="15">
        <v>11014.4</v>
      </c>
      <c r="AQ59" s="15">
        <f t="shared" si="211"/>
        <v>22124.9</v>
      </c>
      <c r="AR59" s="58">
        <f t="shared" si="212"/>
        <v>43356.4</v>
      </c>
      <c r="AS59" s="15">
        <v>10826.1</v>
      </c>
      <c r="AT59" s="15">
        <v>10381.4</v>
      </c>
      <c r="AU59" s="15">
        <f t="shared" si="192"/>
        <v>21207.5</v>
      </c>
      <c r="AV59" s="15">
        <v>11766.7</v>
      </c>
      <c r="AW59" s="15">
        <f t="shared" si="213"/>
        <v>32974.199999999997</v>
      </c>
      <c r="AX59" s="21"/>
      <c r="AY59" s="12"/>
      <c r="AZ59" s="63"/>
      <c r="BA59" s="21"/>
      <c r="BB59" s="21"/>
      <c r="BC59" s="12"/>
      <c r="BD59" s="21"/>
      <c r="BE59" s="12"/>
      <c r="BF59" s="21"/>
      <c r="BG59" s="12"/>
      <c r="BH59" s="63"/>
      <c r="BI59" s="21"/>
      <c r="BJ59" s="21"/>
      <c r="BK59" s="12"/>
      <c r="BL59" s="21"/>
      <c r="BM59" s="12"/>
      <c r="BN59" s="21"/>
      <c r="BO59" s="12"/>
      <c r="BP59" s="63"/>
      <c r="BQ59" s="21"/>
      <c r="BR59" s="21"/>
      <c r="BS59" s="12"/>
      <c r="BT59" s="21"/>
      <c r="BU59" s="12"/>
      <c r="BV59" s="21"/>
      <c r="BW59" s="12"/>
      <c r="BX59" s="63"/>
      <c r="BY59" s="21"/>
      <c r="BZ59" s="21"/>
      <c r="CA59" s="12"/>
      <c r="CB59" s="21"/>
      <c r="CC59" s="12"/>
      <c r="CD59" s="21"/>
      <c r="CE59" s="12"/>
      <c r="CF59" s="63"/>
      <c r="CG59" s="21"/>
      <c r="CH59" s="21"/>
      <c r="CI59" s="12"/>
      <c r="CJ59" s="21"/>
      <c r="CK59" s="12"/>
      <c r="CL59" s="21"/>
      <c r="CM59" s="12"/>
      <c r="CN59" s="63"/>
      <c r="CO59" s="21"/>
      <c r="CP59" s="21"/>
      <c r="CQ59" s="12"/>
      <c r="CR59" s="21"/>
      <c r="CS59" s="12"/>
      <c r="CT59" s="21"/>
      <c r="CU59" s="12"/>
      <c r="CV59" s="63"/>
      <c r="CW59" s="21"/>
      <c r="CX59" s="21"/>
      <c r="CY59" s="12"/>
      <c r="CZ59" s="21"/>
      <c r="DA59" s="12"/>
      <c r="DB59" s="21"/>
      <c r="DC59" s="12"/>
      <c r="DD59" s="63"/>
      <c r="DE59" s="21"/>
      <c r="DF59" s="21"/>
      <c r="DG59" s="12"/>
      <c r="DH59" s="21"/>
      <c r="DI59" s="12"/>
      <c r="DJ59" s="21"/>
      <c r="DK59" s="12"/>
      <c r="DL59" s="63"/>
      <c r="DM59" s="21"/>
      <c r="DN59" s="21"/>
      <c r="DO59" s="12"/>
      <c r="DP59" s="21"/>
      <c r="DQ59" s="12"/>
      <c r="DR59" s="21"/>
      <c r="DS59" s="12"/>
      <c r="DT59" s="63"/>
    </row>
    <row r="60" spans="2:124" s="15" customFormat="1" x14ac:dyDescent="0.25">
      <c r="B60" s="160" t="s">
        <v>353</v>
      </c>
      <c r="C60" s="131" t="s">
        <v>57</v>
      </c>
      <c r="E60" s="16">
        <f t="shared" ref="E60" si="214">E55+E56+E57+E58+E59</f>
        <v>106547.90000000001</v>
      </c>
      <c r="F60" s="16">
        <f t="shared" ref="F60" si="215">F55+F56+F57+F58+F59</f>
        <v>99038</v>
      </c>
      <c r="G60" s="16">
        <f t="shared" ref="G60" si="216">G55+G56+G57+G58+G59</f>
        <v>205585.89999999994</v>
      </c>
      <c r="H60" s="16">
        <f t="shared" ref="H60" si="217">H55+H56+H57+H58+H59</f>
        <v>103941.7</v>
      </c>
      <c r="I60" s="16">
        <f t="shared" ref="I60" si="218">I55+I56+I57+I58+I59</f>
        <v>309527.59999999998</v>
      </c>
      <c r="J60" s="16">
        <f t="shared" ref="J60" si="219">J55+J56+J57+J58+J59</f>
        <v>104073.99999999999</v>
      </c>
      <c r="K60" s="16">
        <f t="shared" ref="K60" si="220">K55+K56+K57+K58+K59</f>
        <v>208015.69999999995</v>
      </c>
      <c r="L60" s="16">
        <f t="shared" ref="L60" si="221">L55+L56+L57+L58+L59</f>
        <v>413601.6</v>
      </c>
      <c r="M60" s="16">
        <f t="shared" ref="M60" si="222">M55+M56+M57+M58+M59</f>
        <v>97769.9</v>
      </c>
      <c r="N60" s="16">
        <f t="shared" ref="N60" si="223">N55+N56+N57+N58+N59</f>
        <v>100694.9</v>
      </c>
      <c r="O60" s="16">
        <f t="shared" ref="O60" si="224">O55+O56+O57+O58+O59</f>
        <v>198464.79999999996</v>
      </c>
      <c r="P60" s="16">
        <f t="shared" ref="P60" si="225">P55+P56+P57+P58+P59</f>
        <v>107810.79999999999</v>
      </c>
      <c r="Q60" s="16">
        <f t="shared" ref="Q60" si="226">Q55+Q56+Q57+Q58+Q59</f>
        <v>306275.60000000003</v>
      </c>
      <c r="R60" s="16">
        <f t="shared" ref="R60" si="227">R55+R56+R57+R58+R59</f>
        <v>114347.8</v>
      </c>
      <c r="S60" s="16">
        <f t="shared" ref="S60" si="228">S55+S56+S57+S58+S59</f>
        <v>222158.59999999998</v>
      </c>
      <c r="T60" s="16">
        <f t="shared" ref="T60" si="229">T55+T56+T57+T58+T59</f>
        <v>420623.4</v>
      </c>
      <c r="U60" s="16">
        <f t="shared" ref="U60" si="230">U55+U56+U57+U58+U59</f>
        <v>125084.69999999998</v>
      </c>
      <c r="V60" s="16">
        <f t="shared" ref="V60" si="231">V55+V56+V57+V58+V59</f>
        <v>121670.5</v>
      </c>
      <c r="W60" s="16">
        <f t="shared" ref="W60" si="232">W55+W56+W57+W58+W59</f>
        <v>246755.20000000001</v>
      </c>
      <c r="X60" s="16">
        <f t="shared" ref="X60" si="233">X55+X56+X57+X58+X59</f>
        <v>121393.2</v>
      </c>
      <c r="Y60" s="16">
        <f t="shared" ref="Y60" si="234">Y55+Y56+Y57+Y58+Y59</f>
        <v>368148.39999999997</v>
      </c>
      <c r="Z60" s="16">
        <f t="shared" ref="Z60" si="235">Z55+Z56+Z57+Z58+Z59</f>
        <v>127736</v>
      </c>
      <c r="AA60" s="16">
        <f t="shared" ref="AA60" si="236">AA55+AA56+AA57+AA58+AA59</f>
        <v>249129.2</v>
      </c>
      <c r="AB60" s="16">
        <f t="shared" ref="AB60" si="237">AB55+AB56+AB57+AB58+AB59</f>
        <v>495884.4</v>
      </c>
      <c r="AC60" s="16">
        <f t="shared" ref="AC60:AD60" si="238">AC55+AC56+AC57+AC58+AC59</f>
        <v>125094.20000000001</v>
      </c>
      <c r="AD60" s="16">
        <f t="shared" si="238"/>
        <v>130549.4</v>
      </c>
      <c r="AE60" s="16">
        <f t="shared" ref="AE60" si="239">AE55+AE56+AE57+AE58+AE59</f>
        <v>255643.60000000003</v>
      </c>
      <c r="AF60" s="16">
        <f t="shared" ref="AF60" si="240">AF55+AF56+AF57+AF58+AF59</f>
        <v>127093.8</v>
      </c>
      <c r="AG60" s="16">
        <f t="shared" ref="AG60" si="241">AG55+AG56+AG57+AG58+AG59</f>
        <v>382737.4</v>
      </c>
      <c r="AH60" s="16">
        <f t="shared" ref="AH60" si="242">AH55+AH56+AH57+AH58+AH59</f>
        <v>131006.90000000001</v>
      </c>
      <c r="AI60" s="16">
        <f t="shared" ref="AI60:AK60" si="243">AI55+AI56+AI57+AI58+AI59</f>
        <v>258100.7</v>
      </c>
      <c r="AJ60" s="16">
        <f t="shared" si="243"/>
        <v>513744.3</v>
      </c>
      <c r="AK60" s="16">
        <f t="shared" si="243"/>
        <v>125629.5</v>
      </c>
      <c r="AL60" s="16">
        <f t="shared" ref="AL60" si="244">AL55+AL56+AL57+AL58+AL59</f>
        <v>123961.9</v>
      </c>
      <c r="AM60" s="16">
        <f t="shared" ref="AM60" si="245">AM55+AM56+AM57+AM58+AM59</f>
        <v>249591.40000000002</v>
      </c>
      <c r="AN60" s="16">
        <f t="shared" ref="AN60" si="246">AN55+AN56+AN57+AN58+AN59</f>
        <v>123066.1</v>
      </c>
      <c r="AO60" s="16">
        <f t="shared" ref="AO60:AP60" si="247">AO55+AO56+AO57+AO58+AO59</f>
        <v>372657.5</v>
      </c>
      <c r="AP60" s="16">
        <f t="shared" si="247"/>
        <v>128255.90000000001</v>
      </c>
      <c r="AQ60" s="16">
        <f t="shared" ref="AQ60" si="248">AQ55+AQ56+AQ57+AQ58+AQ59</f>
        <v>251322</v>
      </c>
      <c r="AR60" s="16">
        <f t="shared" ref="AR60" si="249">AR55+AR56+AR57+AR58+AR59</f>
        <v>500913.4</v>
      </c>
      <c r="AS60" s="16">
        <f t="shared" ref="AS60" si="250">AS55+AS56+AS57+AS58+AS59</f>
        <v>130751.5</v>
      </c>
      <c r="AT60" s="16">
        <f t="shared" ref="AT60:AU60" si="251">AT55+AT56+AT57+AT58+AT59</f>
        <v>134663</v>
      </c>
      <c r="AU60" s="16">
        <f t="shared" si="251"/>
        <v>265414.5</v>
      </c>
      <c r="AV60" s="16">
        <f t="shared" ref="AV60" si="252">AV55+AV56+AV57+AV58+AV59</f>
        <v>145589.50000000003</v>
      </c>
      <c r="AW60" s="16">
        <f t="shared" ref="AW60" si="253">AW55+AW56+AW57+AW58+AW59</f>
        <v>411004.00000000006</v>
      </c>
      <c r="AZ60" s="58"/>
      <c r="BH60" s="58"/>
      <c r="BP60" s="58"/>
      <c r="BX60" s="58"/>
      <c r="CF60" s="58"/>
      <c r="CN60" s="58"/>
      <c r="CV60" s="58"/>
      <c r="DD60" s="58"/>
      <c r="DL60" s="58"/>
      <c r="DT60" s="58"/>
    </row>
    <row r="61" spans="2:124" s="15" customFormat="1" ht="14.4" x14ac:dyDescent="0.3">
      <c r="B61" s="165" t="s">
        <v>438</v>
      </c>
      <c r="C61" s="131" t="s">
        <v>57</v>
      </c>
      <c r="E61" s="15">
        <v>0</v>
      </c>
      <c r="F61" s="15">
        <v>0</v>
      </c>
      <c r="G61" s="15">
        <f t="shared" ref="G61:G62" si="254">E61+F61</f>
        <v>0</v>
      </c>
      <c r="H61" s="15">
        <v>0</v>
      </c>
      <c r="I61" s="15">
        <f>E61+F61+H61</f>
        <v>0</v>
      </c>
      <c r="J61" s="15">
        <v>0</v>
      </c>
      <c r="K61" s="15">
        <f>H61+J61</f>
        <v>0</v>
      </c>
      <c r="L61" s="58">
        <f>E61+F61+H61+J61</f>
        <v>0</v>
      </c>
      <c r="M61" s="15">
        <v>0</v>
      </c>
      <c r="N61" s="15">
        <v>0</v>
      </c>
      <c r="O61" s="15">
        <f t="shared" ref="O61:O62" si="255">M61+N61</f>
        <v>0</v>
      </c>
      <c r="P61" s="15">
        <v>0</v>
      </c>
      <c r="Q61" s="15">
        <f>M61+N61+P61</f>
        <v>0</v>
      </c>
      <c r="R61" s="15">
        <v>0</v>
      </c>
      <c r="S61" s="15">
        <f>P61+R61</f>
        <v>0</v>
      </c>
      <c r="T61" s="58">
        <f>M61+N61+P61+R61</f>
        <v>0</v>
      </c>
      <c r="U61" s="15">
        <v>0</v>
      </c>
      <c r="V61" s="15">
        <v>0</v>
      </c>
      <c r="W61" s="15">
        <f t="shared" ref="W61:W62" si="256">U61+V61</f>
        <v>0</v>
      </c>
      <c r="X61" s="15">
        <v>0</v>
      </c>
      <c r="Y61" s="15">
        <f>U61+V61+X61</f>
        <v>0</v>
      </c>
      <c r="Z61" s="15">
        <v>0</v>
      </c>
      <c r="AA61" s="15">
        <f>X61+Z61</f>
        <v>0</v>
      </c>
      <c r="AB61" s="58">
        <f>U61+V61+X61+Z61</f>
        <v>0</v>
      </c>
      <c r="AC61" s="15">
        <v>0</v>
      </c>
      <c r="AD61" s="15">
        <v>0</v>
      </c>
      <c r="AE61" s="15">
        <f t="shared" ref="AE61:AE62" si="257">AC61+AD61</f>
        <v>0</v>
      </c>
      <c r="AF61" s="15">
        <v>0</v>
      </c>
      <c r="AG61" s="15">
        <f>AC61+AD61+AF61</f>
        <v>0</v>
      </c>
      <c r="AH61" s="15">
        <v>0</v>
      </c>
      <c r="AI61" s="15">
        <f>AF61+AH61</f>
        <v>0</v>
      </c>
      <c r="AJ61" s="58">
        <f>AC61+AD61+AF61+AH61</f>
        <v>0</v>
      </c>
      <c r="AK61" s="15">
        <v>12800</v>
      </c>
      <c r="AL61" s="15">
        <v>12959.1</v>
      </c>
      <c r="AM61" s="15">
        <f t="shared" si="191"/>
        <v>25759.1</v>
      </c>
      <c r="AN61" s="15">
        <v>16607</v>
      </c>
      <c r="AO61" s="15">
        <f>AK61+AL61+AN61</f>
        <v>42366.1</v>
      </c>
      <c r="AP61" s="15">
        <v>0</v>
      </c>
      <c r="AQ61" s="15">
        <f>AN61+AP61</f>
        <v>16607</v>
      </c>
      <c r="AR61" s="58">
        <f>AK61+AL61+AN61+AP61</f>
        <v>42366.1</v>
      </c>
      <c r="AS61" s="15">
        <v>0</v>
      </c>
      <c r="AT61" s="15">
        <v>0</v>
      </c>
      <c r="AU61" s="15">
        <f t="shared" si="192"/>
        <v>0</v>
      </c>
      <c r="AV61" s="15">
        <v>0</v>
      </c>
      <c r="AW61" s="15">
        <f>AS61+AT61+AV61</f>
        <v>0</v>
      </c>
      <c r="AX61" s="12"/>
      <c r="AY61" s="12"/>
      <c r="AZ61" s="63"/>
      <c r="BA61" s="12"/>
      <c r="BB61" s="12"/>
      <c r="BC61" s="12"/>
      <c r="BD61" s="12"/>
      <c r="BE61" s="12"/>
      <c r="BF61" s="12"/>
      <c r="BG61" s="12"/>
      <c r="BH61" s="63"/>
      <c r="BI61" s="12"/>
      <c r="BJ61" s="12"/>
      <c r="BK61" s="12"/>
      <c r="BL61" s="12"/>
      <c r="BM61" s="12"/>
      <c r="BN61" s="12"/>
      <c r="BO61" s="12"/>
      <c r="BP61" s="63"/>
      <c r="BQ61" s="12"/>
      <c r="BR61" s="12"/>
      <c r="BS61" s="12"/>
      <c r="BT61" s="12"/>
      <c r="BU61" s="12"/>
      <c r="BV61" s="12"/>
      <c r="BW61" s="12"/>
      <c r="BX61" s="63"/>
      <c r="BY61" s="12"/>
      <c r="BZ61" s="12"/>
      <c r="CA61" s="12"/>
      <c r="CB61" s="12"/>
      <c r="CC61" s="12"/>
      <c r="CD61" s="12"/>
      <c r="CE61" s="12"/>
      <c r="CF61" s="63"/>
      <c r="CG61" s="12"/>
      <c r="CH61" s="12"/>
      <c r="CI61" s="12"/>
      <c r="CJ61" s="12"/>
      <c r="CK61" s="12"/>
      <c r="CL61" s="12"/>
      <c r="CM61" s="12"/>
      <c r="CN61" s="63"/>
      <c r="CO61" s="12"/>
      <c r="CP61" s="12"/>
      <c r="CQ61" s="12"/>
      <c r="CR61" s="12"/>
      <c r="CS61" s="12"/>
      <c r="CT61" s="12"/>
      <c r="CU61" s="12"/>
      <c r="CV61" s="63"/>
      <c r="CW61" s="12"/>
      <c r="CX61" s="12"/>
      <c r="CY61" s="12"/>
      <c r="CZ61" s="12"/>
      <c r="DA61" s="12"/>
      <c r="DB61" s="12"/>
      <c r="DC61" s="12"/>
      <c r="DD61" s="63"/>
      <c r="DE61" s="12"/>
      <c r="DF61" s="12"/>
      <c r="DG61" s="12"/>
      <c r="DH61" s="12"/>
      <c r="DI61" s="12"/>
      <c r="DJ61" s="12"/>
      <c r="DK61" s="12"/>
      <c r="DL61" s="63"/>
      <c r="DM61" s="12"/>
      <c r="DN61" s="12"/>
      <c r="DO61" s="12"/>
      <c r="DP61" s="12"/>
      <c r="DQ61" s="12"/>
      <c r="DR61" s="12"/>
      <c r="DS61" s="12"/>
      <c r="DT61" s="63"/>
    </row>
    <row r="62" spans="2:124" s="15" customFormat="1" x14ac:dyDescent="0.25">
      <c r="B62" s="166" t="s">
        <v>441</v>
      </c>
      <c r="C62" s="131" t="s">
        <v>57</v>
      </c>
      <c r="E62" s="15">
        <v>28251.599999999999</v>
      </c>
      <c r="F62" s="15">
        <v>39369.199999999997</v>
      </c>
      <c r="G62" s="15">
        <f t="shared" si="254"/>
        <v>67620.799999999988</v>
      </c>
      <c r="H62" s="15">
        <v>28998.7</v>
      </c>
      <c r="I62" s="15">
        <f>E62+F62+H62</f>
        <v>96619.499999999985</v>
      </c>
      <c r="J62" s="15">
        <v>27177.5</v>
      </c>
      <c r="K62" s="15">
        <f>H62+J62</f>
        <v>56176.2</v>
      </c>
      <c r="L62" s="58">
        <f>E62+F62+H62+J62</f>
        <v>123796.99999999999</v>
      </c>
      <c r="M62" s="15">
        <v>31223.4</v>
      </c>
      <c r="N62" s="15">
        <v>30716.2</v>
      </c>
      <c r="O62" s="15">
        <f t="shared" si="255"/>
        <v>61939.600000000006</v>
      </c>
      <c r="P62" s="15">
        <v>27371</v>
      </c>
      <c r="Q62" s="15">
        <f>M62+N62+P62</f>
        <v>89310.6</v>
      </c>
      <c r="R62" s="15">
        <v>30029</v>
      </c>
      <c r="S62" s="15">
        <f>P62+R62</f>
        <v>57400</v>
      </c>
      <c r="T62" s="58">
        <f>M62+N62+P62+R62</f>
        <v>119339.6</v>
      </c>
      <c r="U62" s="15">
        <v>40480.5</v>
      </c>
      <c r="V62" s="15">
        <v>38572.400000000001</v>
      </c>
      <c r="W62" s="15">
        <f t="shared" si="256"/>
        <v>79052.899999999994</v>
      </c>
      <c r="X62" s="15">
        <v>38206.5</v>
      </c>
      <c r="Y62" s="15">
        <f>U62+V62+X62</f>
        <v>117259.4</v>
      </c>
      <c r="Z62" s="15">
        <v>35705.9</v>
      </c>
      <c r="AA62" s="15">
        <f>X62+Z62</f>
        <v>73912.399999999994</v>
      </c>
      <c r="AB62" s="58">
        <f>U62+V62+X62+Z62</f>
        <v>152965.29999999999</v>
      </c>
      <c r="AC62" s="15">
        <v>44999.7</v>
      </c>
      <c r="AD62" s="15">
        <v>44508.3</v>
      </c>
      <c r="AE62" s="15">
        <f t="shared" si="257"/>
        <v>89508</v>
      </c>
      <c r="AF62" s="15">
        <v>35759.800000000003</v>
      </c>
      <c r="AG62" s="15">
        <f>AC62+AD62+AF62</f>
        <v>125267.8</v>
      </c>
      <c r="AH62" s="15">
        <v>38355</v>
      </c>
      <c r="AI62" s="15">
        <f>AF62+AH62</f>
        <v>74114.8</v>
      </c>
      <c r="AJ62" s="58">
        <f>AC62+AD62+AF62+AH62</f>
        <v>163622.79999999999</v>
      </c>
      <c r="AK62" s="15">
        <v>46878.9</v>
      </c>
      <c r="AL62" s="15">
        <v>45868</v>
      </c>
      <c r="AM62" s="15">
        <f t="shared" si="191"/>
        <v>92746.9</v>
      </c>
      <c r="AN62" s="15">
        <v>38845.4</v>
      </c>
      <c r="AO62" s="15">
        <f>AK62+AL62+AN62</f>
        <v>131592.29999999999</v>
      </c>
      <c r="AP62" s="15">
        <v>48671.5</v>
      </c>
      <c r="AQ62" s="15">
        <f>AN62+AP62</f>
        <v>87516.9</v>
      </c>
      <c r="AR62" s="58">
        <f>AK62+AL62+AN62+AP62</f>
        <v>180263.8</v>
      </c>
      <c r="AS62" s="15">
        <v>60075.8</v>
      </c>
      <c r="AT62" s="15">
        <v>57414.8</v>
      </c>
      <c r="AU62" s="15">
        <f t="shared" si="192"/>
        <v>117490.6</v>
      </c>
      <c r="AV62" s="15">
        <v>62796.1</v>
      </c>
      <c r="AW62" s="15">
        <f>AS62+AT62+AV62</f>
        <v>180286.7</v>
      </c>
      <c r="AZ62" s="58"/>
      <c r="BH62" s="58"/>
      <c r="BP62" s="58"/>
      <c r="BX62" s="58"/>
      <c r="CF62" s="58"/>
      <c r="CN62" s="58"/>
      <c r="CV62" s="58"/>
      <c r="DD62" s="58"/>
      <c r="DL62" s="58"/>
      <c r="DT62" s="58"/>
    </row>
    <row r="63" spans="2:124" s="12" customFormat="1" ht="14.4" x14ac:dyDescent="0.3">
      <c r="B63" s="167" t="s">
        <v>364</v>
      </c>
      <c r="C63" s="131" t="s">
        <v>57</v>
      </c>
      <c r="E63" s="16">
        <f t="shared" ref="E63:AW63" si="258">E60+E61+E62</f>
        <v>134799.5</v>
      </c>
      <c r="F63" s="16">
        <f t="shared" si="258"/>
        <v>138407.20000000001</v>
      </c>
      <c r="G63" s="16">
        <f t="shared" si="258"/>
        <v>273206.69999999995</v>
      </c>
      <c r="H63" s="16">
        <f t="shared" si="258"/>
        <v>132940.4</v>
      </c>
      <c r="I63" s="16">
        <f t="shared" si="258"/>
        <v>406147.1</v>
      </c>
      <c r="J63" s="16">
        <f t="shared" si="258"/>
        <v>131251.5</v>
      </c>
      <c r="K63" s="16">
        <f t="shared" si="258"/>
        <v>264191.89999999997</v>
      </c>
      <c r="L63" s="16">
        <f t="shared" si="258"/>
        <v>537398.6</v>
      </c>
      <c r="M63" s="16">
        <f t="shared" si="258"/>
        <v>128993.29999999999</v>
      </c>
      <c r="N63" s="16">
        <f t="shared" si="258"/>
        <v>131411.1</v>
      </c>
      <c r="O63" s="16">
        <f t="shared" si="258"/>
        <v>260404.39999999997</v>
      </c>
      <c r="P63" s="16">
        <f t="shared" si="258"/>
        <v>135181.79999999999</v>
      </c>
      <c r="Q63" s="16">
        <f t="shared" si="258"/>
        <v>395586.20000000007</v>
      </c>
      <c r="R63" s="16">
        <f t="shared" si="258"/>
        <v>144376.79999999999</v>
      </c>
      <c r="S63" s="16">
        <f t="shared" si="258"/>
        <v>279558.59999999998</v>
      </c>
      <c r="T63" s="16">
        <f t="shared" si="258"/>
        <v>539963</v>
      </c>
      <c r="U63" s="16">
        <f t="shared" si="258"/>
        <v>165565.19999999998</v>
      </c>
      <c r="V63" s="16">
        <f t="shared" si="258"/>
        <v>160242.9</v>
      </c>
      <c r="W63" s="16">
        <f t="shared" si="258"/>
        <v>325808.09999999998</v>
      </c>
      <c r="X63" s="16">
        <f t="shared" si="258"/>
        <v>159599.70000000001</v>
      </c>
      <c r="Y63" s="16">
        <f t="shared" si="258"/>
        <v>485407.79999999993</v>
      </c>
      <c r="Z63" s="16">
        <f t="shared" si="258"/>
        <v>163441.9</v>
      </c>
      <c r="AA63" s="16">
        <f t="shared" si="258"/>
        <v>323041.59999999998</v>
      </c>
      <c r="AB63" s="16">
        <f t="shared" si="258"/>
        <v>648849.69999999995</v>
      </c>
      <c r="AC63" s="16">
        <f t="shared" si="258"/>
        <v>170093.90000000002</v>
      </c>
      <c r="AD63" s="16">
        <f t="shared" si="258"/>
        <v>175057.7</v>
      </c>
      <c r="AE63" s="16">
        <f t="shared" si="258"/>
        <v>345151.60000000003</v>
      </c>
      <c r="AF63" s="16">
        <f t="shared" si="258"/>
        <v>162853.6</v>
      </c>
      <c r="AG63" s="16">
        <f t="shared" si="258"/>
        <v>508005.2</v>
      </c>
      <c r="AH63" s="16">
        <f t="shared" si="258"/>
        <v>169361.90000000002</v>
      </c>
      <c r="AI63" s="16">
        <f t="shared" si="258"/>
        <v>332215.5</v>
      </c>
      <c r="AJ63" s="16">
        <f t="shared" si="258"/>
        <v>677367.1</v>
      </c>
      <c r="AK63" s="16">
        <f t="shared" si="258"/>
        <v>185308.4</v>
      </c>
      <c r="AL63" s="16">
        <f t="shared" si="258"/>
        <v>182789</v>
      </c>
      <c r="AM63" s="16">
        <f t="shared" si="258"/>
        <v>368097.4</v>
      </c>
      <c r="AN63" s="16">
        <f t="shared" si="258"/>
        <v>178518.5</v>
      </c>
      <c r="AO63" s="16">
        <f t="shared" si="258"/>
        <v>546615.89999999991</v>
      </c>
      <c r="AP63" s="16">
        <f t="shared" si="258"/>
        <v>176927.40000000002</v>
      </c>
      <c r="AQ63" s="16">
        <f t="shared" si="258"/>
        <v>355445.9</v>
      </c>
      <c r="AR63" s="16">
        <f t="shared" si="258"/>
        <v>723543.3</v>
      </c>
      <c r="AS63" s="16">
        <f t="shared" si="258"/>
        <v>190827.3</v>
      </c>
      <c r="AT63" s="16">
        <f t="shared" si="258"/>
        <v>192077.8</v>
      </c>
      <c r="AU63" s="16">
        <f t="shared" si="258"/>
        <v>382905.1</v>
      </c>
      <c r="AV63" s="16">
        <f t="shared" si="258"/>
        <v>208385.60000000003</v>
      </c>
      <c r="AW63" s="16">
        <f t="shared" si="258"/>
        <v>591290.70000000007</v>
      </c>
      <c r="AX63" s="96"/>
      <c r="AY63" s="13"/>
      <c r="AZ63" s="63"/>
      <c r="BA63" s="96"/>
      <c r="BB63" s="96"/>
      <c r="BD63" s="96"/>
      <c r="BF63" s="96"/>
      <c r="BG63" s="13"/>
      <c r="BH63" s="63"/>
      <c r="BI63" s="96"/>
      <c r="BJ63" s="96"/>
      <c r="BL63" s="96"/>
      <c r="BN63" s="96"/>
      <c r="BO63" s="13"/>
      <c r="BP63" s="63"/>
      <c r="BQ63" s="96"/>
      <c r="BR63" s="96"/>
      <c r="BT63" s="96"/>
      <c r="BV63" s="96"/>
      <c r="BW63" s="13"/>
      <c r="BX63" s="63"/>
      <c r="BY63" s="96"/>
      <c r="BZ63" s="96"/>
      <c r="CB63" s="96"/>
      <c r="CD63" s="96"/>
      <c r="CE63" s="13"/>
      <c r="CF63" s="63"/>
      <c r="CG63" s="96"/>
      <c r="CH63" s="96"/>
      <c r="CJ63" s="96"/>
      <c r="CL63" s="96"/>
      <c r="CM63" s="13"/>
      <c r="CN63" s="63"/>
      <c r="CO63" s="96"/>
      <c r="CP63" s="96"/>
      <c r="CR63" s="96"/>
      <c r="CT63" s="96"/>
      <c r="CU63" s="13"/>
      <c r="CV63" s="63"/>
      <c r="CW63" s="96"/>
      <c r="CX63" s="96"/>
      <c r="CZ63" s="96"/>
      <c r="DB63" s="96"/>
      <c r="DC63" s="13"/>
      <c r="DD63" s="63"/>
      <c r="DE63" s="96"/>
      <c r="DF63" s="96"/>
      <c r="DH63" s="96"/>
      <c r="DJ63" s="96"/>
      <c r="DK63" s="13"/>
      <c r="DL63" s="63"/>
      <c r="DM63" s="96"/>
      <c r="DN63" s="96"/>
      <c r="DP63" s="96"/>
      <c r="DR63" s="96"/>
      <c r="DS63" s="13"/>
      <c r="DT63" s="63"/>
    </row>
    <row r="64" spans="2:124" x14ac:dyDescent="0.25">
      <c r="B64" s="40"/>
      <c r="C64" s="40"/>
      <c r="D64" s="40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62"/>
      <c r="AC64" s="65"/>
      <c r="AD64" s="16"/>
      <c r="AE64" s="16"/>
      <c r="AF64" s="16"/>
      <c r="AG64" s="16"/>
      <c r="AH64" s="16"/>
      <c r="AI64" s="16"/>
      <c r="AJ64" s="62"/>
      <c r="AK64" s="65"/>
      <c r="AL64" s="16"/>
      <c r="AM64" s="16"/>
      <c r="AN64" s="16"/>
      <c r="AO64" s="16"/>
      <c r="AP64" s="16"/>
      <c r="AQ64" s="16"/>
      <c r="AR64" s="62"/>
      <c r="AS64" s="65"/>
      <c r="AT64" s="16"/>
      <c r="AU64" s="16"/>
      <c r="AV64" s="16"/>
      <c r="AW64" s="16"/>
      <c r="AX64" s="16"/>
      <c r="AY64" s="16"/>
      <c r="AZ64" s="62"/>
      <c r="BA64" s="16"/>
      <c r="BB64" s="16"/>
      <c r="BC64" s="16"/>
      <c r="BD64" s="16"/>
      <c r="BE64" s="16"/>
      <c r="BF64" s="16"/>
      <c r="BG64" s="16"/>
      <c r="BH64" s="62"/>
      <c r="BI64" s="16"/>
      <c r="BJ64" s="16"/>
      <c r="BK64" s="16"/>
      <c r="BL64" s="16"/>
      <c r="BM64" s="16"/>
      <c r="BN64" s="16"/>
      <c r="BO64" s="16"/>
      <c r="BP64" s="62"/>
      <c r="BQ64" s="16"/>
      <c r="BR64" s="16"/>
      <c r="BS64" s="16"/>
      <c r="BT64" s="16"/>
      <c r="BU64" s="16"/>
      <c r="BV64" s="16"/>
      <c r="BW64" s="16"/>
      <c r="BX64" s="62"/>
      <c r="BY64" s="16"/>
      <c r="BZ64" s="16"/>
      <c r="CA64" s="16"/>
      <c r="CB64" s="16"/>
      <c r="CC64" s="16"/>
      <c r="CD64" s="16"/>
      <c r="CE64" s="16"/>
      <c r="CF64" s="62"/>
      <c r="CG64" s="16"/>
      <c r="CH64" s="16"/>
      <c r="CI64" s="16"/>
      <c r="CJ64" s="16"/>
      <c r="CK64" s="16"/>
      <c r="CL64" s="16"/>
      <c r="CM64" s="16"/>
      <c r="CN64" s="62"/>
      <c r="CO64" s="16"/>
      <c r="CP64" s="16"/>
      <c r="CQ64" s="16"/>
      <c r="CR64" s="16"/>
      <c r="CS64" s="16"/>
      <c r="CT64" s="16"/>
      <c r="CU64" s="16"/>
      <c r="CV64" s="62"/>
      <c r="CW64" s="16"/>
      <c r="CX64" s="16"/>
      <c r="CY64" s="16"/>
      <c r="CZ64" s="16"/>
      <c r="DA64" s="16"/>
      <c r="DB64" s="16"/>
      <c r="DC64" s="16"/>
      <c r="DD64" s="62"/>
      <c r="DE64" s="16"/>
      <c r="DF64" s="16"/>
      <c r="DG64" s="16"/>
      <c r="DH64" s="16"/>
      <c r="DI64" s="16"/>
      <c r="DJ64" s="16"/>
      <c r="DK64" s="16"/>
      <c r="DL64" s="62"/>
      <c r="DM64" s="16"/>
      <c r="DN64" s="16"/>
      <c r="DO64" s="16"/>
      <c r="DP64" s="16"/>
      <c r="DQ64" s="16"/>
      <c r="DR64" s="16"/>
      <c r="DS64" s="16"/>
      <c r="DT64" s="62"/>
    </row>
    <row r="65" spans="2:124" ht="14.4" x14ac:dyDescent="0.3">
      <c r="B65" s="41"/>
      <c r="C65" s="42"/>
      <c r="D65" s="4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64"/>
      <c r="AC65" s="69"/>
      <c r="AD65" s="13"/>
      <c r="AE65" s="13"/>
      <c r="AF65" s="13"/>
      <c r="AG65" s="13"/>
      <c r="AH65" s="13"/>
      <c r="AI65" s="13"/>
      <c r="AJ65" s="64"/>
      <c r="AK65" s="69"/>
      <c r="AL65" s="13"/>
      <c r="AM65" s="13"/>
      <c r="AN65" s="13"/>
      <c r="AO65" s="13"/>
      <c r="AP65" s="13"/>
      <c r="AQ65" s="13"/>
      <c r="AR65" s="64"/>
      <c r="AS65" s="69"/>
      <c r="AT65" s="13"/>
      <c r="AU65" s="13"/>
      <c r="AV65" s="13"/>
      <c r="AW65" s="13"/>
      <c r="AX65" s="13"/>
      <c r="AY65" s="13"/>
      <c r="AZ65" s="64"/>
      <c r="BA65" s="13"/>
      <c r="BB65" s="13"/>
      <c r="BC65" s="13"/>
      <c r="BD65" s="13"/>
      <c r="BE65" s="13"/>
      <c r="BF65" s="13"/>
      <c r="BG65" s="13"/>
      <c r="BH65" s="64"/>
      <c r="BI65" s="13"/>
      <c r="BJ65" s="13"/>
      <c r="BK65" s="13"/>
      <c r="BL65" s="13"/>
      <c r="BM65" s="13"/>
      <c r="BN65" s="13"/>
      <c r="BO65" s="13"/>
      <c r="BP65" s="64"/>
      <c r="BQ65" s="13"/>
      <c r="BR65" s="13"/>
      <c r="BS65" s="13"/>
      <c r="BT65" s="13"/>
      <c r="BU65" s="13"/>
      <c r="BV65" s="13"/>
      <c r="BW65" s="13"/>
      <c r="BX65" s="64"/>
      <c r="BY65" s="13"/>
      <c r="BZ65" s="13"/>
      <c r="CA65" s="13"/>
      <c r="CB65" s="13"/>
      <c r="CC65" s="13"/>
      <c r="CD65" s="13"/>
      <c r="CE65" s="13"/>
      <c r="CF65" s="64"/>
      <c r="CG65" s="13"/>
      <c r="CH65" s="13"/>
      <c r="CI65" s="13"/>
      <c r="CJ65" s="13"/>
      <c r="CK65" s="13"/>
      <c r="CL65" s="13"/>
      <c r="CM65" s="13"/>
      <c r="CN65" s="64"/>
      <c r="CO65" s="13"/>
      <c r="CP65" s="13"/>
      <c r="CQ65" s="13"/>
      <c r="CR65" s="13"/>
      <c r="CS65" s="13"/>
      <c r="CT65" s="13"/>
      <c r="CU65" s="13"/>
      <c r="CV65" s="64"/>
      <c r="CW65" s="13"/>
      <c r="CX65" s="13"/>
      <c r="CY65" s="13"/>
      <c r="CZ65" s="13"/>
      <c r="DA65" s="13"/>
      <c r="DB65" s="13"/>
      <c r="DC65" s="13"/>
      <c r="DD65" s="64"/>
      <c r="DE65" s="13"/>
      <c r="DF65" s="13"/>
      <c r="DG65" s="13"/>
      <c r="DH65" s="13"/>
      <c r="DI65" s="13"/>
      <c r="DJ65" s="13"/>
      <c r="DK65" s="13"/>
      <c r="DL65" s="64"/>
      <c r="DM65" s="13"/>
      <c r="DN65" s="13"/>
      <c r="DO65" s="13"/>
      <c r="DP65" s="13"/>
      <c r="DQ65" s="13"/>
      <c r="DR65" s="13"/>
      <c r="DS65" s="13"/>
      <c r="DT65" s="64"/>
    </row>
    <row r="66" spans="2:124" x14ac:dyDescent="0.25">
      <c r="AB66" s="50"/>
      <c r="AC66" s="49"/>
      <c r="AJ66" s="50"/>
      <c r="AK66" s="49"/>
      <c r="AR66" s="50"/>
      <c r="AS66" s="49"/>
      <c r="AY66" s="15"/>
      <c r="AZ66" s="50"/>
      <c r="BG66" s="15"/>
      <c r="BH66" s="50"/>
      <c r="BO66" s="15"/>
      <c r="BP66" s="50"/>
      <c r="BW66" s="15"/>
      <c r="BX66" s="50"/>
      <c r="CE66" s="15"/>
      <c r="CF66" s="50"/>
      <c r="CM66" s="15"/>
      <c r="CN66" s="50"/>
      <c r="CU66" s="15"/>
      <c r="CV66" s="50"/>
      <c r="DC66" s="15"/>
      <c r="DD66" s="50"/>
      <c r="DK66" s="15"/>
      <c r="DL66" s="50"/>
      <c r="DS66" s="15"/>
      <c r="DT66" s="50"/>
    </row>
    <row r="67" spans="2:124" ht="14.4" x14ac:dyDescent="0.3">
      <c r="B67" s="41"/>
      <c r="C67" s="12"/>
      <c r="D67" s="12"/>
      <c r="AB67" s="50"/>
      <c r="AC67" s="49"/>
      <c r="AJ67" s="50"/>
      <c r="AK67" s="49"/>
      <c r="AR67" s="50"/>
      <c r="AS67" s="49"/>
      <c r="AX67" s="15"/>
      <c r="AY67" s="15"/>
      <c r="AZ67" s="50"/>
      <c r="BA67" s="15"/>
      <c r="BB67" s="15"/>
      <c r="BD67" s="15"/>
      <c r="BF67" s="15"/>
      <c r="BG67" s="15"/>
      <c r="BH67" s="50"/>
      <c r="BI67" s="15"/>
      <c r="BJ67" s="15"/>
      <c r="BL67" s="15"/>
      <c r="BN67" s="15"/>
      <c r="BO67" s="15"/>
      <c r="BP67" s="50"/>
      <c r="BQ67" s="15"/>
      <c r="BR67" s="15"/>
      <c r="BT67" s="15"/>
      <c r="BV67" s="15"/>
      <c r="BW67" s="15"/>
      <c r="BX67" s="50"/>
      <c r="BY67" s="15"/>
      <c r="BZ67" s="15"/>
      <c r="CB67" s="15"/>
      <c r="CD67" s="15"/>
      <c r="CE67" s="15"/>
      <c r="CF67" s="50"/>
      <c r="CG67" s="15"/>
      <c r="CH67" s="15"/>
      <c r="CJ67" s="15"/>
      <c r="CL67" s="15"/>
      <c r="CM67" s="15"/>
      <c r="CN67" s="50"/>
      <c r="CO67" s="15"/>
      <c r="CP67" s="15"/>
      <c r="CR67" s="15"/>
      <c r="CT67" s="15"/>
      <c r="CU67" s="15"/>
      <c r="CV67" s="50"/>
      <c r="CW67" s="15"/>
      <c r="CX67" s="15"/>
      <c r="CZ67" s="15"/>
      <c r="DB67" s="15"/>
      <c r="DC67" s="15"/>
      <c r="DD67" s="50"/>
      <c r="DE67" s="15"/>
      <c r="DF67" s="15"/>
      <c r="DH67" s="15"/>
      <c r="DJ67" s="15"/>
      <c r="DK67" s="15"/>
      <c r="DL67" s="50"/>
      <c r="DM67" s="15"/>
      <c r="DN67" s="15"/>
      <c r="DP67" s="15"/>
      <c r="DR67" s="15"/>
      <c r="DS67" s="15"/>
      <c r="DT67" s="50"/>
    </row>
    <row r="68" spans="2:124" x14ac:dyDescent="0.25">
      <c r="B68" s="40"/>
      <c r="C68" s="40"/>
      <c r="D68" s="40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62"/>
      <c r="AC68" s="65"/>
      <c r="AD68" s="16"/>
      <c r="AE68" s="16"/>
      <c r="AF68" s="16"/>
      <c r="AG68" s="16"/>
      <c r="AH68" s="16"/>
      <c r="AI68" s="16"/>
      <c r="AJ68" s="62"/>
      <c r="AK68" s="65"/>
      <c r="AL68" s="16"/>
      <c r="AM68" s="16"/>
      <c r="AN68" s="16"/>
      <c r="AO68" s="16"/>
      <c r="AP68" s="16"/>
      <c r="AQ68" s="16"/>
      <c r="AR68" s="62"/>
      <c r="AS68" s="65"/>
      <c r="AT68" s="16"/>
      <c r="AU68" s="16"/>
      <c r="AV68" s="16"/>
      <c r="AW68" s="16"/>
      <c r="AX68" s="16"/>
      <c r="AY68" s="16"/>
      <c r="AZ68" s="62"/>
      <c r="BA68" s="16"/>
      <c r="BB68" s="16"/>
      <c r="BC68" s="16"/>
      <c r="BD68" s="16"/>
      <c r="BE68" s="16"/>
      <c r="BF68" s="16"/>
      <c r="BG68" s="16"/>
      <c r="BH68" s="62"/>
      <c r="BI68" s="16"/>
      <c r="BJ68" s="16"/>
      <c r="BK68" s="16"/>
      <c r="BL68" s="16"/>
      <c r="BM68" s="16"/>
      <c r="BN68" s="16"/>
      <c r="BO68" s="16"/>
      <c r="BP68" s="62"/>
      <c r="BQ68" s="16"/>
      <c r="BR68" s="16"/>
      <c r="BS68" s="16"/>
      <c r="BT68" s="16"/>
      <c r="BU68" s="16"/>
      <c r="BV68" s="16"/>
      <c r="BW68" s="16"/>
      <c r="BX68" s="62"/>
      <c r="BY68" s="16"/>
      <c r="BZ68" s="16"/>
      <c r="CA68" s="16"/>
      <c r="CB68" s="16"/>
      <c r="CC68" s="16"/>
      <c r="CD68" s="16"/>
      <c r="CE68" s="16"/>
      <c r="CF68" s="62"/>
      <c r="CG68" s="16"/>
      <c r="CH68" s="16"/>
      <c r="CI68" s="16"/>
      <c r="CJ68" s="16"/>
      <c r="CK68" s="16"/>
      <c r="CL68" s="16"/>
      <c r="CM68" s="16"/>
      <c r="CN68" s="62"/>
      <c r="CO68" s="16"/>
      <c r="CP68" s="16"/>
      <c r="CQ68" s="16"/>
      <c r="CR68" s="16"/>
      <c r="CS68" s="16"/>
      <c r="CT68" s="16"/>
      <c r="CU68" s="16"/>
      <c r="CV68" s="62"/>
      <c r="CW68" s="16"/>
      <c r="CX68" s="16"/>
      <c r="CY68" s="16"/>
      <c r="CZ68" s="16"/>
      <c r="DA68" s="16"/>
      <c r="DB68" s="16"/>
      <c r="DC68" s="16"/>
      <c r="DD68" s="62"/>
      <c r="DE68" s="16"/>
      <c r="DF68" s="16"/>
      <c r="DG68" s="16"/>
      <c r="DH68" s="16"/>
      <c r="DI68" s="16"/>
      <c r="DJ68" s="16"/>
      <c r="DK68" s="16"/>
      <c r="DL68" s="62"/>
      <c r="DM68" s="16"/>
      <c r="DN68" s="16"/>
      <c r="DO68" s="16"/>
      <c r="DP68" s="16"/>
      <c r="DQ68" s="16"/>
      <c r="DR68" s="16"/>
      <c r="DS68" s="16"/>
      <c r="DT68" s="62"/>
    </row>
    <row r="69" spans="2:124" s="18" customFormat="1" ht="14.4" x14ac:dyDescent="0.3">
      <c r="B69" s="41"/>
      <c r="C69" s="60"/>
      <c r="D69" s="60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63"/>
      <c r="AC69" s="67"/>
      <c r="AD69" s="12"/>
      <c r="AE69" s="12"/>
      <c r="AF69" s="12"/>
      <c r="AG69" s="12"/>
      <c r="AH69" s="12"/>
      <c r="AI69" s="12"/>
      <c r="AJ69" s="63"/>
      <c r="AK69" s="67"/>
      <c r="AL69" s="12"/>
      <c r="AM69" s="12"/>
      <c r="AN69" s="12"/>
      <c r="AO69" s="12"/>
      <c r="AP69" s="12"/>
      <c r="AQ69" s="12"/>
      <c r="AR69" s="63"/>
      <c r="AS69" s="67"/>
      <c r="AT69" s="12"/>
      <c r="AU69" s="12"/>
      <c r="AV69" s="12"/>
      <c r="AW69" s="12"/>
      <c r="AX69" s="12"/>
      <c r="AY69" s="12"/>
      <c r="AZ69" s="63"/>
      <c r="BA69" s="12"/>
      <c r="BB69" s="12"/>
      <c r="BC69" s="12"/>
      <c r="BD69" s="12"/>
      <c r="BE69" s="12"/>
      <c r="BF69" s="12"/>
      <c r="BG69" s="12"/>
      <c r="BH69" s="63"/>
      <c r="BI69" s="12"/>
      <c r="BJ69" s="12"/>
      <c r="BK69" s="12"/>
      <c r="BL69" s="12"/>
      <c r="BM69" s="12"/>
      <c r="BN69" s="12"/>
      <c r="BO69" s="12"/>
      <c r="BP69" s="63"/>
      <c r="BQ69" s="12"/>
      <c r="BR69" s="12"/>
      <c r="BS69" s="12"/>
      <c r="BT69" s="12"/>
      <c r="BU69" s="12"/>
      <c r="BV69" s="12"/>
      <c r="BW69" s="12"/>
      <c r="BX69" s="63"/>
      <c r="BY69" s="12"/>
      <c r="BZ69" s="12"/>
      <c r="CA69" s="12"/>
      <c r="CB69" s="12"/>
      <c r="CC69" s="12"/>
      <c r="CD69" s="12"/>
      <c r="CE69" s="12"/>
      <c r="CF69" s="63"/>
      <c r="CG69" s="12"/>
      <c r="CH69" s="12"/>
      <c r="CI69" s="12"/>
      <c r="CJ69" s="12"/>
      <c r="CK69" s="12"/>
      <c r="CL69" s="12"/>
      <c r="CM69" s="12"/>
      <c r="CN69" s="63"/>
      <c r="CO69" s="12"/>
      <c r="CP69" s="12"/>
      <c r="CQ69" s="12"/>
      <c r="CR69" s="12"/>
      <c r="CS69" s="12"/>
      <c r="CT69" s="12"/>
      <c r="CU69" s="12"/>
      <c r="CV69" s="63"/>
      <c r="CW69" s="12"/>
      <c r="CX69" s="12"/>
      <c r="CY69" s="12"/>
      <c r="CZ69" s="12"/>
      <c r="DA69" s="12"/>
      <c r="DB69" s="12"/>
      <c r="DC69" s="12"/>
      <c r="DD69" s="63"/>
      <c r="DE69" s="12"/>
      <c r="DF69" s="12"/>
      <c r="DG69" s="12"/>
      <c r="DH69" s="12"/>
      <c r="DI69" s="12"/>
      <c r="DJ69" s="12"/>
      <c r="DK69" s="12"/>
      <c r="DL69" s="63"/>
      <c r="DM69" s="12"/>
      <c r="DN69" s="12"/>
      <c r="DO69" s="12"/>
      <c r="DP69" s="12"/>
      <c r="DQ69" s="12"/>
      <c r="DR69" s="12"/>
      <c r="DS69" s="12"/>
      <c r="DT69" s="63"/>
    </row>
    <row r="70" spans="2:124" x14ac:dyDescent="0.25">
      <c r="AB70" s="50"/>
      <c r="AC70" s="49"/>
      <c r="AJ70" s="50"/>
      <c r="AK70" s="49"/>
      <c r="AR70" s="50"/>
      <c r="AS70" s="49"/>
      <c r="AZ70" s="50"/>
      <c r="BA70" s="49"/>
      <c r="BH70" s="50"/>
      <c r="BI70" s="49"/>
      <c r="BP70" s="50"/>
      <c r="BQ70" s="49"/>
      <c r="BX70" s="50"/>
      <c r="BY70" s="49"/>
      <c r="CF70" s="50"/>
      <c r="CG70" s="49"/>
      <c r="CN70" s="50"/>
      <c r="CO70" s="49"/>
      <c r="CV70" s="50"/>
      <c r="CW70" s="49"/>
      <c r="DD70" s="50"/>
      <c r="DE70" s="49"/>
      <c r="DL70" s="50"/>
      <c r="DM70" s="49"/>
      <c r="DT70" s="50"/>
    </row>
    <row r="71" spans="2:124" x14ac:dyDescent="0.25">
      <c r="B71" s="5"/>
      <c r="C71" s="5"/>
      <c r="D71" s="5"/>
      <c r="AB71" s="50"/>
      <c r="AC71" s="49"/>
      <c r="AJ71" s="50"/>
      <c r="AK71" s="49"/>
      <c r="AR71" s="50"/>
      <c r="AS71" s="49"/>
      <c r="AZ71" s="50"/>
      <c r="BA71" s="49"/>
      <c r="BH71" s="50"/>
      <c r="BI71" s="49"/>
      <c r="BP71" s="50"/>
      <c r="BQ71" s="49"/>
      <c r="BX71" s="50"/>
      <c r="BY71" s="49"/>
      <c r="CF71" s="50"/>
      <c r="CG71" s="49"/>
      <c r="CN71" s="50"/>
      <c r="CO71" s="49"/>
      <c r="CV71" s="50"/>
      <c r="CW71" s="49"/>
      <c r="DD71" s="50"/>
      <c r="DE71" s="49"/>
      <c r="DL71" s="50"/>
      <c r="DM71" s="49"/>
      <c r="DT71" s="50"/>
    </row>
    <row r="72" spans="2:124" x14ac:dyDescent="0.25">
      <c r="B72" s="5"/>
      <c r="C72" s="5"/>
      <c r="D72" s="159"/>
      <c r="E72" s="56"/>
      <c r="F72" s="56"/>
      <c r="H72" s="56"/>
      <c r="J72" s="56"/>
      <c r="M72" s="56"/>
      <c r="N72" s="56"/>
      <c r="P72" s="56"/>
      <c r="R72" s="56"/>
      <c r="U72" s="56"/>
      <c r="V72" s="56"/>
      <c r="X72" s="56"/>
      <c r="Z72" s="56"/>
      <c r="AB72" s="50"/>
      <c r="AC72" s="70"/>
      <c r="AD72" s="56"/>
      <c r="AF72" s="56"/>
      <c r="AH72" s="56"/>
      <c r="AJ72" s="50"/>
      <c r="AK72" s="70"/>
      <c r="AL72" s="56"/>
      <c r="AN72" s="56"/>
      <c r="AP72" s="56"/>
      <c r="AR72" s="50"/>
      <c r="AS72" s="70"/>
      <c r="AT72" s="56"/>
      <c r="AV72" s="56"/>
      <c r="AX72" s="56"/>
      <c r="AZ72" s="50"/>
      <c r="BA72" s="49"/>
      <c r="BH72" s="50"/>
      <c r="BI72" s="49"/>
      <c r="BP72" s="50"/>
      <c r="BQ72" s="49"/>
      <c r="BX72" s="50"/>
      <c r="BY72" s="49"/>
      <c r="CF72" s="50"/>
      <c r="CG72" s="49"/>
      <c r="CN72" s="50"/>
      <c r="CO72" s="49"/>
      <c r="CV72" s="50"/>
      <c r="CW72" s="49"/>
      <c r="DD72" s="50"/>
      <c r="DE72" s="49"/>
      <c r="DL72" s="50"/>
      <c r="DM72" s="49"/>
      <c r="DT72" s="50"/>
    </row>
    <row r="73" spans="2:124" ht="14.4" x14ac:dyDescent="0.25">
      <c r="B73" s="6"/>
      <c r="C73" s="9"/>
      <c r="D73" s="9"/>
      <c r="AB73" s="50"/>
      <c r="AC73" s="49"/>
      <c r="AJ73" s="50"/>
      <c r="AK73" s="49"/>
      <c r="AR73" s="50"/>
      <c r="AS73" s="49"/>
      <c r="AZ73" s="50"/>
      <c r="BA73" s="49"/>
      <c r="BH73" s="50"/>
      <c r="BI73" s="49"/>
      <c r="BP73" s="50"/>
      <c r="BQ73" s="49"/>
      <c r="BX73" s="50"/>
      <c r="BY73" s="49"/>
      <c r="CF73" s="50"/>
      <c r="CG73" s="49"/>
      <c r="CN73" s="50"/>
      <c r="CO73" s="49"/>
      <c r="CV73" s="50"/>
      <c r="CW73" s="49"/>
      <c r="DD73" s="50"/>
      <c r="DE73" s="49"/>
      <c r="DL73" s="50"/>
      <c r="DM73" s="49"/>
      <c r="DT73" s="50"/>
    </row>
    <row r="74" spans="2:124" x14ac:dyDescent="0.25">
      <c r="B74" s="5"/>
      <c r="C74" s="5"/>
      <c r="D74" s="5"/>
      <c r="E74" s="56"/>
      <c r="F74" s="56"/>
      <c r="H74" s="56"/>
      <c r="J74" s="56"/>
      <c r="M74" s="56"/>
      <c r="N74" s="56"/>
      <c r="P74" s="56"/>
      <c r="R74" s="56"/>
      <c r="U74" s="56"/>
      <c r="V74" s="56"/>
      <c r="X74" s="56"/>
      <c r="Z74" s="56"/>
      <c r="AB74" s="50"/>
      <c r="AC74" s="70"/>
      <c r="AD74" s="56"/>
      <c r="AF74" s="56"/>
      <c r="AH74" s="56"/>
      <c r="AJ74" s="50"/>
      <c r="AK74" s="70"/>
      <c r="AL74" s="56"/>
      <c r="AN74" s="56"/>
      <c r="AP74" s="56"/>
      <c r="AR74" s="50"/>
      <c r="AS74" s="70"/>
      <c r="AT74" s="56"/>
      <c r="AV74" s="56"/>
      <c r="AX74" s="56"/>
      <c r="AZ74" s="50"/>
      <c r="BA74" s="49"/>
      <c r="BH74" s="50"/>
      <c r="BI74" s="49"/>
      <c r="BP74" s="50"/>
      <c r="BQ74" s="49"/>
      <c r="BX74" s="50"/>
      <c r="BY74" s="49"/>
      <c r="CF74" s="50"/>
      <c r="CG74" s="49"/>
      <c r="CN74" s="50"/>
      <c r="CO74" s="49"/>
      <c r="CV74" s="50"/>
      <c r="CW74" s="49"/>
      <c r="DD74" s="50"/>
      <c r="DE74" s="49"/>
      <c r="DL74" s="50"/>
      <c r="DM74" s="49"/>
      <c r="DT74" s="50"/>
    </row>
    <row r="75" spans="2:124" ht="14.4" x14ac:dyDescent="0.25">
      <c r="B75" s="6"/>
      <c r="C75" s="9"/>
      <c r="D75" s="9"/>
      <c r="AB75" s="50"/>
      <c r="AC75" s="49"/>
      <c r="AJ75" s="50"/>
      <c r="AK75" s="49"/>
      <c r="AR75" s="50"/>
      <c r="AS75" s="49"/>
      <c r="AZ75" s="50"/>
      <c r="BA75" s="49"/>
      <c r="BH75" s="50"/>
      <c r="BI75" s="49"/>
      <c r="BP75" s="50"/>
      <c r="BQ75" s="49"/>
      <c r="BX75" s="50"/>
      <c r="BY75" s="49"/>
      <c r="CF75" s="50"/>
      <c r="CG75" s="49"/>
      <c r="CN75" s="50"/>
      <c r="CO75" s="49"/>
      <c r="CV75" s="50"/>
      <c r="CW75" s="49"/>
      <c r="DD75" s="50"/>
      <c r="DE75" s="49"/>
      <c r="DL75" s="50"/>
      <c r="DM75" s="49"/>
      <c r="DT75" s="50"/>
    </row>
    <row r="76" spans="2:124" x14ac:dyDescent="0.25">
      <c r="B76" s="5"/>
      <c r="C76" s="5"/>
      <c r="D76" s="5"/>
      <c r="E76" s="56"/>
      <c r="F76" s="56"/>
      <c r="H76" s="56"/>
      <c r="J76" s="56"/>
      <c r="M76" s="56"/>
      <c r="N76" s="56"/>
      <c r="P76" s="56"/>
      <c r="R76" s="56"/>
      <c r="U76" s="56"/>
      <c r="V76" s="56"/>
      <c r="X76" s="56"/>
      <c r="Z76" s="56"/>
      <c r="AB76" s="50"/>
      <c r="AC76" s="70"/>
      <c r="AD76" s="56"/>
      <c r="AF76" s="56"/>
      <c r="AH76" s="56"/>
      <c r="AJ76" s="50"/>
      <c r="AK76" s="70"/>
      <c r="AL76" s="56"/>
      <c r="AN76" s="56"/>
      <c r="AP76" s="56"/>
      <c r="AR76" s="50"/>
      <c r="AS76" s="70"/>
      <c r="AT76" s="56"/>
      <c r="AV76" s="56"/>
      <c r="AX76" s="56"/>
      <c r="AZ76" s="50"/>
      <c r="BA76" s="49"/>
      <c r="BH76" s="50"/>
      <c r="BI76" s="49"/>
      <c r="BP76" s="50"/>
      <c r="BQ76" s="49"/>
      <c r="BX76" s="50"/>
      <c r="BY76" s="49"/>
      <c r="CF76" s="50"/>
      <c r="CG76" s="49"/>
      <c r="CN76" s="50"/>
      <c r="CO76" s="49"/>
      <c r="CV76" s="50"/>
      <c r="CW76" s="49"/>
      <c r="DD76" s="50"/>
      <c r="DE76" s="49"/>
      <c r="DL76" s="50"/>
      <c r="DM76" s="49"/>
      <c r="DT76" s="50"/>
    </row>
    <row r="77" spans="2:124" x14ac:dyDescent="0.25">
      <c r="B77" s="5"/>
      <c r="C77" s="5"/>
      <c r="D77" s="5"/>
      <c r="E77" s="56"/>
      <c r="F77" s="56"/>
      <c r="H77" s="56"/>
      <c r="J77" s="56"/>
      <c r="M77" s="56"/>
      <c r="N77" s="56"/>
      <c r="P77" s="56"/>
      <c r="R77" s="56"/>
      <c r="U77" s="56"/>
      <c r="V77" s="56"/>
      <c r="X77" s="56"/>
      <c r="Z77" s="56"/>
      <c r="AB77" s="50"/>
      <c r="AC77" s="70"/>
      <c r="AD77" s="56"/>
      <c r="AF77" s="56"/>
      <c r="AH77" s="56"/>
      <c r="AJ77" s="50"/>
      <c r="AK77" s="70"/>
      <c r="AL77" s="56"/>
      <c r="AN77" s="56"/>
      <c r="AP77" s="56"/>
      <c r="AR77" s="50"/>
      <c r="AS77" s="70"/>
      <c r="AT77" s="56"/>
      <c r="AV77" s="56"/>
      <c r="AX77" s="56"/>
      <c r="AZ77" s="50"/>
      <c r="BA77" s="49"/>
      <c r="BH77" s="50"/>
      <c r="BI77" s="49"/>
      <c r="BP77" s="50"/>
      <c r="BQ77" s="49"/>
      <c r="BX77" s="50"/>
      <c r="BY77" s="49"/>
      <c r="CF77" s="50"/>
      <c r="CG77" s="49"/>
      <c r="CN77" s="50"/>
      <c r="CO77" s="49"/>
      <c r="CV77" s="50"/>
      <c r="CW77" s="49"/>
      <c r="DD77" s="50"/>
      <c r="DE77" s="49"/>
      <c r="DL77" s="50"/>
      <c r="DM77" s="49"/>
      <c r="DT77" s="50"/>
    </row>
    <row r="78" spans="2:124" x14ac:dyDescent="0.25">
      <c r="AB78" s="50"/>
      <c r="AC78" s="49"/>
      <c r="AJ78" s="50"/>
      <c r="AK78" s="49"/>
      <c r="AR78" s="50"/>
      <c r="AS78" s="49"/>
      <c r="AZ78" s="50"/>
      <c r="BA78" s="49"/>
      <c r="BH78" s="50"/>
      <c r="BI78" s="49"/>
      <c r="BP78" s="50"/>
      <c r="BQ78" s="49"/>
      <c r="BX78" s="50"/>
      <c r="BY78" s="49"/>
      <c r="CF78" s="50"/>
      <c r="CG78" s="49"/>
      <c r="CN78" s="50"/>
      <c r="CO78" s="49"/>
      <c r="CV78" s="50"/>
      <c r="CW78" s="49"/>
      <c r="DD78" s="50"/>
      <c r="DE78" s="49"/>
      <c r="DL78" s="50"/>
      <c r="DM78" s="49"/>
      <c r="DT78" s="50"/>
    </row>
    <row r="79" spans="2:124" x14ac:dyDescent="0.25">
      <c r="B79" s="5"/>
      <c r="C79" s="5"/>
      <c r="D79" s="5"/>
      <c r="AB79" s="50"/>
      <c r="AC79" s="49"/>
      <c r="AJ79" s="50"/>
      <c r="AK79" s="49"/>
      <c r="AR79" s="50"/>
      <c r="AS79" s="49"/>
      <c r="AZ79" s="50"/>
      <c r="BA79" s="49"/>
      <c r="BH79" s="50"/>
      <c r="BI79" s="49"/>
      <c r="BP79" s="50"/>
      <c r="BQ79" s="49"/>
      <c r="BX79" s="50"/>
      <c r="BY79" s="49"/>
      <c r="CF79" s="50"/>
      <c r="CG79" s="49"/>
      <c r="CN79" s="50"/>
      <c r="CO79" s="49"/>
      <c r="CV79" s="50"/>
      <c r="CW79" s="49"/>
      <c r="DD79" s="50"/>
      <c r="DE79" s="49"/>
      <c r="DL79" s="50"/>
      <c r="DM79" s="49"/>
      <c r="DT79" s="50"/>
    </row>
    <row r="80" spans="2:124" x14ac:dyDescent="0.25">
      <c r="B80" s="5"/>
      <c r="C80" s="5"/>
      <c r="D80" s="5"/>
      <c r="AB80" s="50"/>
      <c r="AC80" s="49"/>
      <c r="AJ80" s="50"/>
      <c r="AK80" s="49"/>
      <c r="AR80" s="50"/>
      <c r="AS80" s="49"/>
      <c r="AZ80" s="50"/>
      <c r="BA80" s="49"/>
      <c r="BH80" s="50"/>
      <c r="BI80" s="49"/>
      <c r="BP80" s="50"/>
      <c r="BQ80" s="49"/>
      <c r="BX80" s="50"/>
      <c r="BY80" s="49"/>
      <c r="CF80" s="50"/>
      <c r="CG80" s="49"/>
      <c r="CN80" s="50"/>
      <c r="CO80" s="49"/>
      <c r="CV80" s="50"/>
      <c r="CW80" s="49"/>
      <c r="DD80" s="50"/>
      <c r="DE80" s="49"/>
      <c r="DL80" s="50"/>
      <c r="DM80" s="49"/>
      <c r="DT80" s="50"/>
    </row>
    <row r="81" spans="2:124" x14ac:dyDescent="0.25">
      <c r="AB81" s="50"/>
      <c r="AC81" s="49"/>
      <c r="AJ81" s="50"/>
      <c r="AK81" s="49"/>
      <c r="AR81" s="50"/>
      <c r="AS81" s="49"/>
      <c r="AZ81" s="50"/>
      <c r="BA81" s="49"/>
      <c r="BH81" s="50"/>
      <c r="BI81" s="49"/>
      <c r="BP81" s="50"/>
      <c r="BQ81" s="49"/>
      <c r="BX81" s="50"/>
      <c r="BY81" s="49"/>
      <c r="CF81" s="50"/>
      <c r="CG81" s="49"/>
      <c r="CN81" s="50"/>
      <c r="CO81" s="49"/>
      <c r="CV81" s="50"/>
      <c r="CW81" s="49"/>
      <c r="DD81" s="50"/>
      <c r="DE81" s="49"/>
      <c r="DL81" s="50"/>
      <c r="DM81" s="49"/>
      <c r="DT81" s="50"/>
    </row>
    <row r="82" spans="2:124" x14ac:dyDescent="0.25">
      <c r="B82" s="5"/>
      <c r="C82" s="5"/>
      <c r="D82" s="5"/>
      <c r="AB82" s="50"/>
      <c r="AC82" s="49"/>
      <c r="AJ82" s="50"/>
      <c r="AK82" s="49"/>
      <c r="AR82" s="50"/>
      <c r="AS82" s="49"/>
      <c r="AZ82" s="50"/>
      <c r="BA82" s="49"/>
      <c r="BH82" s="50"/>
      <c r="BI82" s="49"/>
      <c r="BP82" s="50"/>
      <c r="BQ82" s="49"/>
      <c r="BX82" s="50"/>
      <c r="BY82" s="49"/>
      <c r="CF82" s="50"/>
      <c r="CG82" s="49"/>
      <c r="CN82" s="50"/>
      <c r="CO82" s="49"/>
      <c r="CV82" s="50"/>
      <c r="CW82" s="49"/>
      <c r="DD82" s="50"/>
      <c r="DE82" s="49"/>
      <c r="DL82" s="50"/>
      <c r="DM82" s="49"/>
      <c r="DT82" s="50"/>
    </row>
    <row r="83" spans="2:124" ht="14.4" x14ac:dyDescent="0.25">
      <c r="B83" s="6"/>
      <c r="C83" s="9"/>
      <c r="D83" s="9"/>
    </row>
    <row r="85" spans="2:124" s="5" customFormat="1" x14ac:dyDescent="0.3"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</row>
    <row r="87" spans="2:124" x14ac:dyDescent="0.25">
      <c r="B87" s="23"/>
    </row>
    <row r="88" spans="2:124" x14ac:dyDescent="0.25">
      <c r="B88" s="5"/>
    </row>
    <row r="89" spans="2:124" ht="14.4" x14ac:dyDescent="0.25">
      <c r="B89" s="93"/>
    </row>
    <row r="90" spans="2:124" ht="14.4" x14ac:dyDescent="0.25">
      <c r="B90" s="93"/>
    </row>
    <row r="91" spans="2:124" x14ac:dyDescent="0.25">
      <c r="B91" s="22"/>
    </row>
    <row r="92" spans="2:124" ht="14.4" x14ac:dyDescent="0.3">
      <c r="B92" s="6"/>
      <c r="C92" s="18"/>
    </row>
    <row r="93" spans="2:124" x14ac:dyDescent="0.25">
      <c r="B93" s="22"/>
    </row>
    <row r="94" spans="2:124" ht="14.4" x14ac:dyDescent="0.3">
      <c r="B94" s="6"/>
      <c r="C94" s="18"/>
    </row>
    <row r="95" spans="2:124" x14ac:dyDescent="0.25">
      <c r="B95" s="8"/>
    </row>
    <row r="96" spans="2:124" x14ac:dyDescent="0.25">
      <c r="B96" s="22"/>
    </row>
    <row r="97" spans="2:3" x14ac:dyDescent="0.25">
      <c r="B97" s="22"/>
    </row>
    <row r="98" spans="2:3" x14ac:dyDescent="0.25">
      <c r="B98" s="22"/>
    </row>
    <row r="99" spans="2:3" x14ac:dyDescent="0.25">
      <c r="B99" s="22"/>
    </row>
    <row r="100" spans="2:3" ht="14.4" x14ac:dyDescent="0.25">
      <c r="B100" s="6"/>
    </row>
    <row r="101" spans="2:3" x14ac:dyDescent="0.25">
      <c r="B101" s="24"/>
      <c r="C101" s="40"/>
    </row>
    <row r="102" spans="2:3" x14ac:dyDescent="0.25">
      <c r="B102" s="5"/>
    </row>
    <row r="103" spans="2:3" x14ac:dyDescent="0.25">
      <c r="B103" s="23"/>
    </row>
    <row r="104" spans="2:3" x14ac:dyDescent="0.25">
      <c r="B104" s="22"/>
    </row>
    <row r="105" spans="2:3" x14ac:dyDescent="0.25">
      <c r="B105" s="22"/>
    </row>
    <row r="106" spans="2:3" x14ac:dyDescent="0.25">
      <c r="B106" s="22"/>
    </row>
    <row r="107" spans="2:3" ht="14.4" x14ac:dyDescent="0.3">
      <c r="B107" s="26"/>
    </row>
    <row r="108" spans="2:3" ht="14.4" x14ac:dyDescent="0.3">
      <c r="B108" s="26"/>
    </row>
    <row r="109" spans="2:3" ht="14.4" x14ac:dyDescent="0.3">
      <c r="B109" s="26"/>
    </row>
    <row r="110" spans="2:3" x14ac:dyDescent="0.25">
      <c r="B110" s="15"/>
    </row>
    <row r="111" spans="2:3" x14ac:dyDescent="0.25">
      <c r="B111" s="22"/>
    </row>
    <row r="112" spans="2:3" x14ac:dyDescent="0.25">
      <c r="B112" s="22"/>
    </row>
    <row r="113" spans="2:3" x14ac:dyDescent="0.25">
      <c r="B113" s="22"/>
    </row>
    <row r="114" spans="2:3" x14ac:dyDescent="0.25">
      <c r="B114" s="22"/>
    </row>
    <row r="115" spans="2:3" x14ac:dyDescent="0.25">
      <c r="B115" s="22"/>
    </row>
    <row r="116" spans="2:3" x14ac:dyDescent="0.25">
      <c r="B116" s="24"/>
      <c r="C116" s="40"/>
    </row>
    <row r="118" spans="2:3" x14ac:dyDescent="0.25">
      <c r="B118" s="23"/>
      <c r="C118" s="40"/>
    </row>
    <row r="119" spans="2:3" x14ac:dyDescent="0.25">
      <c r="B119" s="5"/>
    </row>
    <row r="120" spans="2:3" x14ac:dyDescent="0.25">
      <c r="B120" s="23"/>
    </row>
    <row r="121" spans="2:3" x14ac:dyDescent="0.25">
      <c r="B121" s="5"/>
    </row>
    <row r="122" spans="2:3" x14ac:dyDescent="0.25">
      <c r="B122" s="5"/>
    </row>
    <row r="123" spans="2:3" x14ac:dyDescent="0.25">
      <c r="B123" s="5"/>
    </row>
    <row r="124" spans="2:3" ht="14.4" x14ac:dyDescent="0.3">
      <c r="B124" s="6"/>
      <c r="C124" s="18"/>
    </row>
    <row r="125" spans="2:3" ht="14.4" x14ac:dyDescent="0.25">
      <c r="B125" s="6"/>
    </row>
    <row r="126" spans="2:3" ht="14.4" x14ac:dyDescent="0.25">
      <c r="B126" s="6"/>
    </row>
    <row r="127" spans="2:3" x14ac:dyDescent="0.25">
      <c r="B127" s="8"/>
    </row>
    <row r="128" spans="2:3" x14ac:dyDescent="0.25">
      <c r="B128" s="8"/>
    </row>
    <row r="130" spans="2:3" x14ac:dyDescent="0.25">
      <c r="B130" s="5"/>
    </row>
    <row r="131" spans="2:3" ht="14.4" x14ac:dyDescent="0.25">
      <c r="B131" s="94"/>
      <c r="C131" s="13"/>
    </row>
    <row r="132" spans="2:3" x14ac:dyDescent="0.25">
      <c r="B132" s="23"/>
      <c r="C132" s="40"/>
    </row>
    <row r="133" spans="2:3" x14ac:dyDescent="0.25">
      <c r="B133" s="5"/>
    </row>
    <row r="134" spans="2:3" x14ac:dyDescent="0.25">
      <c r="B134" s="23"/>
      <c r="C134" s="40"/>
    </row>
    <row r="135" spans="2:3" x14ac:dyDescent="0.25">
      <c r="B135" s="5"/>
    </row>
    <row r="136" spans="2:3" x14ac:dyDescent="0.25">
      <c r="B136" s="5"/>
    </row>
    <row r="137" spans="2:3" x14ac:dyDescent="0.25">
      <c r="B137" s="5"/>
    </row>
    <row r="138" spans="2:3" x14ac:dyDescent="0.25">
      <c r="B138" s="5"/>
    </row>
    <row r="139" spans="2:3" x14ac:dyDescent="0.25">
      <c r="B139" s="23"/>
      <c r="C139" s="40"/>
    </row>
    <row r="140" spans="2:3" x14ac:dyDescent="0.25">
      <c r="B140" s="5"/>
    </row>
    <row r="141" spans="2:3" x14ac:dyDescent="0.25">
      <c r="B141" s="23"/>
    </row>
    <row r="142" spans="2:3" x14ac:dyDescent="0.25">
      <c r="B142" s="5"/>
    </row>
    <row r="143" spans="2:3" x14ac:dyDescent="0.25">
      <c r="B143" s="5"/>
    </row>
    <row r="144" spans="2:3" x14ac:dyDescent="0.25">
      <c r="B144" s="5"/>
    </row>
    <row r="145" spans="2:19" x14ac:dyDescent="0.25">
      <c r="B145" s="23"/>
    </row>
    <row r="146" spans="2:19" x14ac:dyDescent="0.25">
      <c r="B146" s="5"/>
    </row>
    <row r="147" spans="2:19" x14ac:dyDescent="0.25">
      <c r="B147" s="23"/>
      <c r="C147" s="40"/>
    </row>
    <row r="148" spans="2:19" x14ac:dyDescent="0.25">
      <c r="B148" s="5"/>
    </row>
    <row r="149" spans="2:19" ht="14.4" x14ac:dyDescent="0.25">
      <c r="B149" s="9"/>
    </row>
    <row r="151" spans="2:19" x14ac:dyDescent="0.25"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</row>
    <row r="153" spans="2:19" x14ac:dyDescent="0.25">
      <c r="B153" s="23"/>
    </row>
    <row r="154" spans="2:19" x14ac:dyDescent="0.25">
      <c r="B154" s="5"/>
    </row>
    <row r="155" spans="2:19" x14ac:dyDescent="0.25">
      <c r="B155" s="5"/>
    </row>
    <row r="156" spans="2:19" x14ac:dyDescent="0.25">
      <c r="B156" s="5"/>
    </row>
    <row r="157" spans="2:19" x14ac:dyDescent="0.25">
      <c r="B157" s="5"/>
    </row>
    <row r="158" spans="2:19" x14ac:dyDescent="0.25">
      <c r="B158" s="5"/>
    </row>
    <row r="159" spans="2:19" x14ac:dyDescent="0.25">
      <c r="B159" s="5"/>
    </row>
    <row r="160" spans="2:19" x14ac:dyDescent="0.25">
      <c r="B160" s="107"/>
    </row>
    <row r="161" spans="2:2" x14ac:dyDescent="0.25">
      <c r="B161" s="107"/>
    </row>
    <row r="162" spans="2:2" ht="14.4" x14ac:dyDescent="0.25">
      <c r="B162" s="6"/>
    </row>
    <row r="163" spans="2:2" ht="14.4" x14ac:dyDescent="0.25">
      <c r="B163" s="6"/>
    </row>
    <row r="164" spans="2:2" x14ac:dyDescent="0.25">
      <c r="B164" s="5"/>
    </row>
    <row r="165" spans="2:2" ht="14.4" x14ac:dyDescent="0.25">
      <c r="B165" s="6"/>
    </row>
    <row r="166" spans="2:2" ht="14.4" x14ac:dyDescent="0.25">
      <c r="B166" s="6"/>
    </row>
    <row r="167" spans="2:2" x14ac:dyDescent="0.25">
      <c r="B167" s="5"/>
    </row>
    <row r="168" spans="2:2" ht="14.4" x14ac:dyDescent="0.3">
      <c r="B168" s="101"/>
    </row>
    <row r="169" spans="2:2" ht="14.4" x14ac:dyDescent="0.3">
      <c r="B169" s="101"/>
    </row>
    <row r="170" spans="2:2" ht="14.4" x14ac:dyDescent="0.3">
      <c r="B170" s="101"/>
    </row>
    <row r="171" spans="2:2" ht="14.4" x14ac:dyDescent="0.3">
      <c r="B171" s="101"/>
    </row>
    <row r="172" spans="2:2" ht="14.4" x14ac:dyDescent="0.3">
      <c r="B172" s="101"/>
    </row>
    <row r="173" spans="2:2" ht="14.4" x14ac:dyDescent="0.3">
      <c r="B173" s="101"/>
    </row>
    <row r="174" spans="2:2" ht="14.4" x14ac:dyDescent="0.3">
      <c r="B174" s="101"/>
    </row>
    <row r="175" spans="2:2" ht="14.4" x14ac:dyDescent="0.3">
      <c r="B175" s="101"/>
    </row>
    <row r="176" spans="2:2" ht="14.4" x14ac:dyDescent="0.3">
      <c r="B176" s="101"/>
    </row>
    <row r="177" spans="2:19" ht="14.4" x14ac:dyDescent="0.3">
      <c r="B177" s="101"/>
    </row>
    <row r="178" spans="2:19" ht="14.4" x14ac:dyDescent="0.3">
      <c r="B178" s="101"/>
    </row>
    <row r="179" spans="2:19" x14ac:dyDescent="0.25">
      <c r="B179" s="23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</row>
    <row r="180" spans="2:19" x14ac:dyDescent="0.25">
      <c r="B180" s="5"/>
    </row>
    <row r="181" spans="2:19" x14ac:dyDescent="0.25">
      <c r="B181" s="23"/>
    </row>
    <row r="182" spans="2:19" x14ac:dyDescent="0.25">
      <c r="B182" s="5"/>
    </row>
    <row r="183" spans="2:19" ht="14.4" x14ac:dyDescent="0.25">
      <c r="B183" s="7"/>
    </row>
    <row r="184" spans="2:19" x14ac:dyDescent="0.25">
      <c r="B184" s="5"/>
    </row>
    <row r="185" spans="2:19" x14ac:dyDescent="0.25">
      <c r="B185" s="5"/>
    </row>
    <row r="186" spans="2:19" x14ac:dyDescent="0.25">
      <c r="B186" s="5"/>
    </row>
    <row r="187" spans="2:19" x14ac:dyDescent="0.25">
      <c r="B187" s="5"/>
    </row>
    <row r="188" spans="2:19" x14ac:dyDescent="0.25">
      <c r="B188" s="5"/>
    </row>
    <row r="189" spans="2:19" x14ac:dyDescent="0.25">
      <c r="B189" s="107"/>
    </row>
    <row r="190" spans="2:19" ht="14.4" x14ac:dyDescent="0.3">
      <c r="B190" s="101"/>
    </row>
    <row r="191" spans="2:19" x14ac:dyDescent="0.25">
      <c r="B191" s="107"/>
    </row>
    <row r="192" spans="2:19" x14ac:dyDescent="0.25">
      <c r="B192" s="107"/>
    </row>
    <row r="193" spans="2:19" x14ac:dyDescent="0.25">
      <c r="B193" s="5"/>
    </row>
    <row r="194" spans="2:19" ht="14.4" x14ac:dyDescent="0.3">
      <c r="B194" s="101"/>
    </row>
    <row r="195" spans="2:19" x14ac:dyDescent="0.25">
      <c r="B195" s="23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</row>
    <row r="196" spans="2:19" x14ac:dyDescent="0.25">
      <c r="B196" s="5"/>
    </row>
    <row r="197" spans="2:19" x14ac:dyDescent="0.25">
      <c r="B197" s="23"/>
    </row>
    <row r="198" spans="2:19" x14ac:dyDescent="0.25">
      <c r="B198" s="5"/>
    </row>
    <row r="199" spans="2:19" x14ac:dyDescent="0.25">
      <c r="B199" s="5"/>
    </row>
    <row r="200" spans="2:19" x14ac:dyDescent="0.25">
      <c r="B200" s="5"/>
    </row>
    <row r="201" spans="2:19" x14ac:dyDescent="0.25">
      <c r="B201" s="5"/>
    </row>
    <row r="202" spans="2:19" x14ac:dyDescent="0.25">
      <c r="B202" s="5"/>
    </row>
    <row r="203" spans="2:19" x14ac:dyDescent="0.25">
      <c r="B203" s="5"/>
    </row>
    <row r="204" spans="2:19" x14ac:dyDescent="0.25">
      <c r="B204" s="5"/>
    </row>
    <row r="205" spans="2:19" ht="14.4" x14ac:dyDescent="0.3">
      <c r="B205" s="101"/>
    </row>
    <row r="206" spans="2:19" ht="14.4" x14ac:dyDescent="0.3">
      <c r="B206" s="101"/>
    </row>
    <row r="207" spans="2:19" ht="14.4" x14ac:dyDescent="0.25">
      <c r="B207" s="6"/>
    </row>
    <row r="208" spans="2:19" x14ac:dyDescent="0.25">
      <c r="B208" s="23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</row>
    <row r="209" spans="2:19" x14ac:dyDescent="0.25">
      <c r="B209" s="5"/>
    </row>
    <row r="210" spans="2:19" x14ac:dyDescent="0.25">
      <c r="B210" s="23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</row>
  </sheetData>
  <mergeCells count="4">
    <mergeCell ref="B11:BM11"/>
    <mergeCell ref="BN11:DY11"/>
    <mergeCell ref="B85:S85"/>
    <mergeCell ref="B151:S15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576C-5ABA-44BF-A558-BA80C0E2AE44}">
  <dimension ref="B5:EC212"/>
  <sheetViews>
    <sheetView topLeftCell="A3" zoomScale="84" workbookViewId="0">
      <selection activeCell="AX53" sqref="AX53"/>
    </sheetView>
  </sheetViews>
  <sheetFormatPr defaultRowHeight="13.8" outlineLevelCol="1" x14ac:dyDescent="0.25"/>
  <cols>
    <col min="1" max="1" width="1.77734375" style="10" customWidth="1"/>
    <col min="2" max="2" width="33.88671875" style="10" customWidth="1"/>
    <col min="3" max="3" width="9.88671875" style="10" bestFit="1" customWidth="1"/>
    <col min="4" max="4" width="2.109375" style="10" bestFit="1" customWidth="1"/>
    <col min="5" max="6" width="10.6640625" style="10" hidden="1" customWidth="1" outlineLevel="1"/>
    <col min="7" max="7" width="12.21875" style="10" hidden="1" customWidth="1" outlineLevel="1"/>
    <col min="8" max="11" width="10.6640625" style="10" hidden="1" customWidth="1" outlineLevel="1"/>
    <col min="12" max="12" width="10.6640625" style="10" bestFit="1" customWidth="1" collapsed="1"/>
    <col min="13" max="19" width="10.6640625" style="10" hidden="1" customWidth="1" outlineLevel="1"/>
    <col min="20" max="20" width="10.6640625" style="10" bestFit="1" customWidth="1" collapsed="1"/>
    <col min="21" max="27" width="10.6640625" style="10" hidden="1" customWidth="1" outlineLevel="1"/>
    <col min="28" max="28" width="10.6640625" style="10" bestFit="1" customWidth="1" collapsed="1"/>
    <col min="29" max="35" width="10.6640625" style="10" hidden="1" customWidth="1" outlineLevel="1"/>
    <col min="36" max="36" width="10.6640625" style="10" bestFit="1" customWidth="1" collapsed="1"/>
    <col min="37" max="43" width="10.6640625" style="10" hidden="1" customWidth="1" outlineLevel="1"/>
    <col min="44" max="44" width="10.6640625" style="10" bestFit="1" customWidth="1" collapsed="1"/>
    <col min="45" max="48" width="10.6640625" style="10" bestFit="1" customWidth="1"/>
    <col min="49" max="49" width="10.33203125" style="10" bestFit="1" customWidth="1"/>
    <col min="50" max="50" width="11.5546875" style="10" bestFit="1" customWidth="1"/>
    <col min="51" max="51" width="11.77734375" style="10" bestFit="1" customWidth="1"/>
    <col min="52" max="124" width="11.5546875" style="10" bestFit="1" customWidth="1"/>
    <col min="125" max="16384" width="8.88671875" style="10"/>
  </cols>
  <sheetData>
    <row r="5" spans="2:133" x14ac:dyDescent="0.25">
      <c r="E5" s="71" t="s">
        <v>106</v>
      </c>
      <c r="F5" s="71" t="s">
        <v>107</v>
      </c>
      <c r="G5" s="71" t="s">
        <v>108</v>
      </c>
      <c r="H5" s="71" t="s">
        <v>109</v>
      </c>
      <c r="I5" s="71" t="s">
        <v>110</v>
      </c>
      <c r="J5" s="71" t="s">
        <v>111</v>
      </c>
      <c r="K5" s="71" t="s">
        <v>112</v>
      </c>
      <c r="L5" s="72" t="s">
        <v>1</v>
      </c>
      <c r="M5" s="71" t="s">
        <v>113</v>
      </c>
      <c r="N5" s="71" t="s">
        <v>114</v>
      </c>
      <c r="O5" s="71" t="s">
        <v>115</v>
      </c>
      <c r="P5" s="71" t="s">
        <v>116</v>
      </c>
      <c r="Q5" s="71" t="s">
        <v>117</v>
      </c>
      <c r="R5" s="71" t="s">
        <v>118</v>
      </c>
      <c r="S5" s="71" t="s">
        <v>119</v>
      </c>
      <c r="T5" s="72" t="s">
        <v>2</v>
      </c>
      <c r="U5" s="71" t="s">
        <v>103</v>
      </c>
      <c r="V5" s="71" t="s">
        <v>120</v>
      </c>
      <c r="W5" s="71" t="s">
        <v>121</v>
      </c>
      <c r="X5" s="71" t="s">
        <v>122</v>
      </c>
      <c r="Y5" s="71" t="s">
        <v>123</v>
      </c>
      <c r="Z5" s="71" t="s">
        <v>124</v>
      </c>
      <c r="AA5" s="71" t="s">
        <v>125</v>
      </c>
      <c r="AB5" s="72" t="s">
        <v>3</v>
      </c>
      <c r="AC5" s="71" t="s">
        <v>126</v>
      </c>
      <c r="AD5" s="71" t="s">
        <v>127</v>
      </c>
      <c r="AE5" s="71" t="s">
        <v>128</v>
      </c>
      <c r="AF5" s="71" t="s">
        <v>129</v>
      </c>
      <c r="AG5" s="71" t="s">
        <v>130</v>
      </c>
      <c r="AH5" s="71" t="s">
        <v>105</v>
      </c>
      <c r="AI5" s="71" t="s">
        <v>104</v>
      </c>
      <c r="AJ5" s="72" t="s">
        <v>4</v>
      </c>
      <c r="AK5" s="71" t="s">
        <v>89</v>
      </c>
      <c r="AL5" s="71" t="s">
        <v>90</v>
      </c>
      <c r="AM5" s="71" t="s">
        <v>91</v>
      </c>
      <c r="AN5" s="71" t="s">
        <v>92</v>
      </c>
      <c r="AO5" s="71" t="s">
        <v>93</v>
      </c>
      <c r="AP5" s="71" t="s">
        <v>94</v>
      </c>
      <c r="AQ5" s="71" t="s">
        <v>95</v>
      </c>
      <c r="AR5" s="72" t="s">
        <v>5</v>
      </c>
      <c r="AS5" s="71" t="s">
        <v>96</v>
      </c>
      <c r="AT5" s="71" t="s">
        <v>97</v>
      </c>
      <c r="AU5" s="71" t="s">
        <v>98</v>
      </c>
      <c r="AV5" s="71" t="s">
        <v>99</v>
      </c>
      <c r="AW5" s="71" t="s">
        <v>100</v>
      </c>
      <c r="AX5" s="73" t="s">
        <v>101</v>
      </c>
      <c r="AY5" s="73" t="s">
        <v>102</v>
      </c>
      <c r="AZ5" s="74" t="s">
        <v>6</v>
      </c>
      <c r="BA5" s="73" t="s">
        <v>131</v>
      </c>
      <c r="BB5" s="73" t="s">
        <v>132</v>
      </c>
      <c r="BC5" s="73" t="s">
        <v>133</v>
      </c>
      <c r="BD5" s="73" t="s">
        <v>134</v>
      </c>
      <c r="BE5" s="73" t="s">
        <v>135</v>
      </c>
      <c r="BF5" s="73" t="s">
        <v>136</v>
      </c>
      <c r="BG5" s="73" t="s">
        <v>137</v>
      </c>
      <c r="BH5" s="74" t="s">
        <v>7</v>
      </c>
      <c r="BI5" s="73" t="s">
        <v>138</v>
      </c>
      <c r="BJ5" s="73" t="s">
        <v>139</v>
      </c>
      <c r="BK5" s="73" t="s">
        <v>140</v>
      </c>
      <c r="BL5" s="73" t="s">
        <v>141</v>
      </c>
      <c r="BM5" s="73" t="s">
        <v>142</v>
      </c>
      <c r="BN5" s="73" t="s">
        <v>143</v>
      </c>
      <c r="BO5" s="73" t="s">
        <v>144</v>
      </c>
      <c r="BP5" s="74" t="s">
        <v>8</v>
      </c>
      <c r="BQ5" s="73" t="s">
        <v>145</v>
      </c>
      <c r="BR5" s="73" t="s">
        <v>146</v>
      </c>
      <c r="BS5" s="73" t="s">
        <v>147</v>
      </c>
      <c r="BT5" s="73" t="s">
        <v>148</v>
      </c>
      <c r="BU5" s="73" t="s">
        <v>149</v>
      </c>
      <c r="BV5" s="73" t="s">
        <v>150</v>
      </c>
      <c r="BW5" s="73" t="s">
        <v>151</v>
      </c>
      <c r="BX5" s="74" t="s">
        <v>9</v>
      </c>
      <c r="BY5" s="73" t="s">
        <v>152</v>
      </c>
      <c r="BZ5" s="73" t="s">
        <v>153</v>
      </c>
      <c r="CA5" s="73" t="s">
        <v>154</v>
      </c>
      <c r="CB5" s="73" t="s">
        <v>155</v>
      </c>
      <c r="CC5" s="73" t="s">
        <v>156</v>
      </c>
      <c r="CD5" s="73" t="s">
        <v>157</v>
      </c>
      <c r="CE5" s="73" t="s">
        <v>158</v>
      </c>
      <c r="CF5" s="74" t="s">
        <v>10</v>
      </c>
      <c r="CG5" s="73" t="s">
        <v>159</v>
      </c>
      <c r="CH5" s="73" t="s">
        <v>160</v>
      </c>
      <c r="CI5" s="73" t="s">
        <v>161</v>
      </c>
      <c r="CJ5" s="73" t="s">
        <v>162</v>
      </c>
      <c r="CK5" s="73" t="s">
        <v>163</v>
      </c>
      <c r="CL5" s="73" t="s">
        <v>164</v>
      </c>
      <c r="CM5" s="73" t="s">
        <v>165</v>
      </c>
      <c r="CN5" s="74" t="s">
        <v>11</v>
      </c>
      <c r="CO5" s="73" t="s">
        <v>166</v>
      </c>
      <c r="CP5" s="73" t="s">
        <v>167</v>
      </c>
      <c r="CQ5" s="73" t="s">
        <v>168</v>
      </c>
      <c r="CR5" s="73" t="s">
        <v>169</v>
      </c>
      <c r="CS5" s="73" t="s">
        <v>170</v>
      </c>
      <c r="CT5" s="73" t="s">
        <v>171</v>
      </c>
      <c r="CU5" s="73" t="s">
        <v>172</v>
      </c>
      <c r="CV5" s="74" t="s">
        <v>12</v>
      </c>
      <c r="CW5" s="73" t="s">
        <v>173</v>
      </c>
      <c r="CX5" s="73" t="s">
        <v>174</v>
      </c>
      <c r="CY5" s="73" t="s">
        <v>175</v>
      </c>
      <c r="CZ5" s="73" t="s">
        <v>176</v>
      </c>
      <c r="DA5" s="73" t="s">
        <v>177</v>
      </c>
      <c r="DB5" s="73" t="s">
        <v>178</v>
      </c>
      <c r="DC5" s="73" t="s">
        <v>179</v>
      </c>
      <c r="DD5" s="74" t="s">
        <v>13</v>
      </c>
      <c r="DE5" s="73" t="s">
        <v>180</v>
      </c>
      <c r="DF5" s="73" t="s">
        <v>181</v>
      </c>
      <c r="DG5" s="73" t="s">
        <v>182</v>
      </c>
      <c r="DH5" s="73" t="s">
        <v>183</v>
      </c>
      <c r="DI5" s="73" t="s">
        <v>184</v>
      </c>
      <c r="DJ5" s="73" t="s">
        <v>185</v>
      </c>
      <c r="DK5" s="73" t="s">
        <v>186</v>
      </c>
      <c r="DL5" s="74" t="s">
        <v>14</v>
      </c>
      <c r="DM5" s="73" t="s">
        <v>187</v>
      </c>
      <c r="DN5" s="73" t="s">
        <v>188</v>
      </c>
      <c r="DO5" s="73" t="s">
        <v>189</v>
      </c>
      <c r="DP5" s="73" t="s">
        <v>190</v>
      </c>
      <c r="DQ5" s="73" t="s">
        <v>191</v>
      </c>
      <c r="DR5" s="73" t="s">
        <v>192</v>
      </c>
      <c r="DS5" s="73" t="s">
        <v>193</v>
      </c>
      <c r="DT5" s="74" t="s">
        <v>15</v>
      </c>
    </row>
    <row r="6" spans="2:133" x14ac:dyDescent="0.25">
      <c r="E6" s="75">
        <v>44012</v>
      </c>
      <c r="F6" s="75">
        <v>44104</v>
      </c>
      <c r="G6" s="75">
        <v>44104</v>
      </c>
      <c r="H6" s="75">
        <v>44196</v>
      </c>
      <c r="I6" s="75">
        <v>44196</v>
      </c>
      <c r="J6" s="75">
        <v>44286</v>
      </c>
      <c r="K6" s="75">
        <v>44286</v>
      </c>
      <c r="L6" s="76">
        <v>44286</v>
      </c>
      <c r="M6" s="75">
        <v>44377</v>
      </c>
      <c r="N6" s="75">
        <v>44469</v>
      </c>
      <c r="O6" s="75">
        <v>44469</v>
      </c>
      <c r="P6" s="75">
        <v>44561</v>
      </c>
      <c r="Q6" s="75">
        <v>44561</v>
      </c>
      <c r="R6" s="75">
        <v>44651</v>
      </c>
      <c r="S6" s="75">
        <v>44651</v>
      </c>
      <c r="T6" s="76">
        <v>44651</v>
      </c>
      <c r="U6" s="75">
        <v>44742</v>
      </c>
      <c r="V6" s="75">
        <v>44834</v>
      </c>
      <c r="W6" s="75">
        <v>44834</v>
      </c>
      <c r="X6" s="75">
        <v>44926</v>
      </c>
      <c r="Y6" s="75">
        <v>44926</v>
      </c>
      <c r="Z6" s="75">
        <v>45016</v>
      </c>
      <c r="AA6" s="75">
        <v>45016</v>
      </c>
      <c r="AB6" s="76">
        <v>45016</v>
      </c>
      <c r="AC6" s="75">
        <v>45107</v>
      </c>
      <c r="AD6" s="75">
        <v>45199</v>
      </c>
      <c r="AE6" s="75">
        <v>45199</v>
      </c>
      <c r="AF6" s="75">
        <v>45291</v>
      </c>
      <c r="AG6" s="75">
        <v>45291</v>
      </c>
      <c r="AH6" s="75">
        <v>45382</v>
      </c>
      <c r="AI6" s="75">
        <v>45382</v>
      </c>
      <c r="AJ6" s="76">
        <v>45382</v>
      </c>
      <c r="AK6" s="75">
        <v>45473</v>
      </c>
      <c r="AL6" s="75">
        <v>45565</v>
      </c>
      <c r="AM6" s="75">
        <v>45565</v>
      </c>
      <c r="AN6" s="75">
        <v>45657</v>
      </c>
      <c r="AO6" s="75">
        <v>45657</v>
      </c>
      <c r="AP6" s="75">
        <v>45747</v>
      </c>
      <c r="AQ6" s="75">
        <v>45747</v>
      </c>
      <c r="AR6" s="76">
        <v>45747</v>
      </c>
      <c r="AS6" s="75">
        <v>45838</v>
      </c>
      <c r="AT6" s="75">
        <v>45930</v>
      </c>
      <c r="AU6" s="75">
        <v>45930</v>
      </c>
      <c r="AV6" s="75">
        <v>46022</v>
      </c>
      <c r="AW6" s="75">
        <v>46022</v>
      </c>
      <c r="AX6" s="77">
        <v>46112</v>
      </c>
      <c r="AY6" s="77">
        <v>46112</v>
      </c>
      <c r="AZ6" s="78">
        <v>46112</v>
      </c>
      <c r="BA6" s="77">
        <v>46203</v>
      </c>
      <c r="BB6" s="77">
        <v>46295</v>
      </c>
      <c r="BC6" s="77">
        <v>46295</v>
      </c>
      <c r="BD6" s="77">
        <v>46387</v>
      </c>
      <c r="BE6" s="77">
        <v>46387</v>
      </c>
      <c r="BF6" s="77">
        <v>46477</v>
      </c>
      <c r="BG6" s="77">
        <v>46477</v>
      </c>
      <c r="BH6" s="78">
        <v>46477</v>
      </c>
      <c r="BI6" s="77">
        <v>46568</v>
      </c>
      <c r="BJ6" s="77">
        <v>46660</v>
      </c>
      <c r="BK6" s="77">
        <v>46660</v>
      </c>
      <c r="BL6" s="77">
        <v>46752</v>
      </c>
      <c r="BM6" s="77">
        <v>46752</v>
      </c>
      <c r="BN6" s="77">
        <v>46843</v>
      </c>
      <c r="BO6" s="77">
        <v>46843</v>
      </c>
      <c r="BP6" s="78">
        <v>46843</v>
      </c>
      <c r="BQ6" s="77">
        <v>46934</v>
      </c>
      <c r="BR6" s="77">
        <v>47026</v>
      </c>
      <c r="BS6" s="77">
        <v>47026</v>
      </c>
      <c r="BT6" s="77">
        <v>47118</v>
      </c>
      <c r="BU6" s="77">
        <v>47118</v>
      </c>
      <c r="BV6" s="77">
        <v>47208</v>
      </c>
      <c r="BW6" s="77">
        <v>47208</v>
      </c>
      <c r="BX6" s="78">
        <v>47208</v>
      </c>
      <c r="BY6" s="77">
        <v>47299</v>
      </c>
      <c r="BZ6" s="77">
        <v>47391</v>
      </c>
      <c r="CA6" s="77">
        <v>47391</v>
      </c>
      <c r="CB6" s="77">
        <v>47483</v>
      </c>
      <c r="CC6" s="77">
        <v>47483</v>
      </c>
      <c r="CD6" s="77">
        <v>47573</v>
      </c>
      <c r="CE6" s="77">
        <v>47573</v>
      </c>
      <c r="CF6" s="78">
        <v>47573</v>
      </c>
      <c r="CG6" s="77">
        <v>47664</v>
      </c>
      <c r="CH6" s="77">
        <v>47756</v>
      </c>
      <c r="CI6" s="77">
        <v>47756</v>
      </c>
      <c r="CJ6" s="77">
        <v>47848</v>
      </c>
      <c r="CK6" s="77">
        <v>47848</v>
      </c>
      <c r="CL6" s="77">
        <v>47938</v>
      </c>
      <c r="CM6" s="77">
        <v>47938</v>
      </c>
      <c r="CN6" s="78">
        <v>47938</v>
      </c>
      <c r="CO6" s="77">
        <v>48029</v>
      </c>
      <c r="CP6" s="77">
        <v>48121</v>
      </c>
      <c r="CQ6" s="77">
        <v>48121</v>
      </c>
      <c r="CR6" s="77">
        <v>48213</v>
      </c>
      <c r="CS6" s="77">
        <v>48213</v>
      </c>
      <c r="CT6" s="77">
        <v>48304</v>
      </c>
      <c r="CU6" s="77">
        <v>48304</v>
      </c>
      <c r="CV6" s="78">
        <v>48304</v>
      </c>
      <c r="CW6" s="77">
        <v>48395</v>
      </c>
      <c r="CX6" s="77">
        <v>48487</v>
      </c>
      <c r="CY6" s="77">
        <v>48487</v>
      </c>
      <c r="CZ6" s="77">
        <v>48579</v>
      </c>
      <c r="DA6" s="77">
        <v>48579</v>
      </c>
      <c r="DB6" s="77">
        <v>48669</v>
      </c>
      <c r="DC6" s="77">
        <v>48669</v>
      </c>
      <c r="DD6" s="78">
        <v>48669</v>
      </c>
      <c r="DE6" s="77">
        <v>48760</v>
      </c>
      <c r="DF6" s="77">
        <v>48852</v>
      </c>
      <c r="DG6" s="77">
        <v>48852</v>
      </c>
      <c r="DH6" s="77">
        <v>48944</v>
      </c>
      <c r="DI6" s="77">
        <v>48944</v>
      </c>
      <c r="DJ6" s="77">
        <v>49034</v>
      </c>
      <c r="DK6" s="77">
        <v>49034</v>
      </c>
      <c r="DL6" s="78">
        <v>49034</v>
      </c>
      <c r="DM6" s="77">
        <v>49125</v>
      </c>
      <c r="DN6" s="77">
        <v>49217</v>
      </c>
      <c r="DO6" s="77">
        <v>49217</v>
      </c>
      <c r="DP6" s="77">
        <v>49309</v>
      </c>
      <c r="DQ6" s="77">
        <v>49309</v>
      </c>
      <c r="DR6" s="77">
        <v>49399</v>
      </c>
      <c r="DS6" s="77">
        <v>49399</v>
      </c>
      <c r="DT6" s="78">
        <v>49399</v>
      </c>
    </row>
    <row r="7" spans="2:133" x14ac:dyDescent="0.25">
      <c r="E7" s="71" t="s">
        <v>16</v>
      </c>
      <c r="F7" s="71" t="s">
        <v>16</v>
      </c>
      <c r="G7" s="71" t="s">
        <v>16</v>
      </c>
      <c r="H7" s="71" t="s">
        <v>16</v>
      </c>
      <c r="I7" s="71" t="s">
        <v>16</v>
      </c>
      <c r="J7" s="71" t="s">
        <v>16</v>
      </c>
      <c r="K7" s="71" t="s">
        <v>16</v>
      </c>
      <c r="L7" s="72" t="s">
        <v>16</v>
      </c>
      <c r="M7" s="71" t="s">
        <v>16</v>
      </c>
      <c r="N7" s="71" t="s">
        <v>16</v>
      </c>
      <c r="O7" s="71" t="s">
        <v>16</v>
      </c>
      <c r="P7" s="71" t="s">
        <v>16</v>
      </c>
      <c r="Q7" s="71" t="s">
        <v>16</v>
      </c>
      <c r="R7" s="71" t="s">
        <v>16</v>
      </c>
      <c r="S7" s="71" t="s">
        <v>16</v>
      </c>
      <c r="T7" s="72" t="s">
        <v>16</v>
      </c>
      <c r="U7" s="71" t="s">
        <v>16</v>
      </c>
      <c r="V7" s="71" t="s">
        <v>16</v>
      </c>
      <c r="W7" s="71" t="s">
        <v>16</v>
      </c>
      <c r="X7" s="71" t="s">
        <v>16</v>
      </c>
      <c r="Y7" s="71" t="s">
        <v>16</v>
      </c>
      <c r="Z7" s="71" t="s">
        <v>16</v>
      </c>
      <c r="AA7" s="71" t="s">
        <v>16</v>
      </c>
      <c r="AB7" s="72" t="s">
        <v>16</v>
      </c>
      <c r="AC7" s="71" t="s">
        <v>16</v>
      </c>
      <c r="AD7" s="71" t="s">
        <v>16</v>
      </c>
      <c r="AE7" s="71" t="s">
        <v>16</v>
      </c>
      <c r="AF7" s="71" t="s">
        <v>16</v>
      </c>
      <c r="AG7" s="71" t="s">
        <v>16</v>
      </c>
      <c r="AH7" s="71" t="s">
        <v>16</v>
      </c>
      <c r="AI7" s="71" t="s">
        <v>16</v>
      </c>
      <c r="AJ7" s="72" t="s">
        <v>16</v>
      </c>
      <c r="AK7" s="71" t="s">
        <v>16</v>
      </c>
      <c r="AL7" s="71" t="s">
        <v>16</v>
      </c>
      <c r="AM7" s="71" t="s">
        <v>16</v>
      </c>
      <c r="AN7" s="71" t="s">
        <v>16</v>
      </c>
      <c r="AO7" s="71" t="s">
        <v>16</v>
      </c>
      <c r="AP7" s="71" t="s">
        <v>16</v>
      </c>
      <c r="AQ7" s="71" t="s">
        <v>16</v>
      </c>
      <c r="AR7" s="72" t="s">
        <v>16</v>
      </c>
      <c r="AS7" s="71" t="s">
        <v>16</v>
      </c>
      <c r="AT7" s="71" t="s">
        <v>16</v>
      </c>
      <c r="AU7" s="71" t="s">
        <v>16</v>
      </c>
      <c r="AV7" s="71" t="s">
        <v>16</v>
      </c>
      <c r="AW7" s="71" t="s">
        <v>16</v>
      </c>
      <c r="AX7" s="73" t="s">
        <v>16</v>
      </c>
      <c r="AY7" s="73" t="s">
        <v>16</v>
      </c>
      <c r="AZ7" s="74" t="s">
        <v>16</v>
      </c>
      <c r="BA7" s="73" t="s">
        <v>16</v>
      </c>
      <c r="BB7" s="73" t="s">
        <v>16</v>
      </c>
      <c r="BC7" s="73" t="s">
        <v>16</v>
      </c>
      <c r="BD7" s="73" t="s">
        <v>16</v>
      </c>
      <c r="BE7" s="73" t="s">
        <v>16</v>
      </c>
      <c r="BF7" s="73" t="s">
        <v>16</v>
      </c>
      <c r="BG7" s="73" t="s">
        <v>16</v>
      </c>
      <c r="BH7" s="74" t="s">
        <v>16</v>
      </c>
      <c r="BI7" s="73" t="s">
        <v>16</v>
      </c>
      <c r="BJ7" s="73" t="s">
        <v>16</v>
      </c>
      <c r="BK7" s="73" t="s">
        <v>16</v>
      </c>
      <c r="BL7" s="73" t="s">
        <v>16</v>
      </c>
      <c r="BM7" s="73" t="s">
        <v>16</v>
      </c>
      <c r="BN7" s="73" t="s">
        <v>16</v>
      </c>
      <c r="BO7" s="73" t="s">
        <v>16</v>
      </c>
      <c r="BP7" s="74" t="s">
        <v>16</v>
      </c>
      <c r="BQ7" s="73" t="s">
        <v>16</v>
      </c>
      <c r="BR7" s="73" t="s">
        <v>16</v>
      </c>
      <c r="BS7" s="73" t="s">
        <v>16</v>
      </c>
      <c r="BT7" s="73" t="s">
        <v>16</v>
      </c>
      <c r="BU7" s="73" t="s">
        <v>16</v>
      </c>
      <c r="BV7" s="73" t="s">
        <v>16</v>
      </c>
      <c r="BW7" s="73" t="s">
        <v>16</v>
      </c>
      <c r="BX7" s="74" t="s">
        <v>16</v>
      </c>
      <c r="BY7" s="73" t="s">
        <v>16</v>
      </c>
      <c r="BZ7" s="73" t="s">
        <v>16</v>
      </c>
      <c r="CA7" s="73" t="s">
        <v>16</v>
      </c>
      <c r="CB7" s="73" t="s">
        <v>16</v>
      </c>
      <c r="CC7" s="73" t="s">
        <v>16</v>
      </c>
      <c r="CD7" s="73" t="s">
        <v>16</v>
      </c>
      <c r="CE7" s="73" t="s">
        <v>16</v>
      </c>
      <c r="CF7" s="74" t="s">
        <v>16</v>
      </c>
      <c r="CG7" s="73" t="s">
        <v>16</v>
      </c>
      <c r="CH7" s="73" t="s">
        <v>16</v>
      </c>
      <c r="CI7" s="73" t="s">
        <v>16</v>
      </c>
      <c r="CJ7" s="73" t="s">
        <v>16</v>
      </c>
      <c r="CK7" s="73" t="s">
        <v>16</v>
      </c>
      <c r="CL7" s="73" t="s">
        <v>16</v>
      </c>
      <c r="CM7" s="73" t="s">
        <v>16</v>
      </c>
      <c r="CN7" s="74" t="s">
        <v>16</v>
      </c>
      <c r="CO7" s="73" t="s">
        <v>16</v>
      </c>
      <c r="CP7" s="73" t="s">
        <v>16</v>
      </c>
      <c r="CQ7" s="73" t="s">
        <v>16</v>
      </c>
      <c r="CR7" s="73" t="s">
        <v>16</v>
      </c>
      <c r="CS7" s="73" t="s">
        <v>16</v>
      </c>
      <c r="CT7" s="73" t="s">
        <v>16</v>
      </c>
      <c r="CU7" s="73" t="s">
        <v>16</v>
      </c>
      <c r="CV7" s="74" t="s">
        <v>16</v>
      </c>
      <c r="CW7" s="73" t="s">
        <v>16</v>
      </c>
      <c r="CX7" s="73" t="s">
        <v>16</v>
      </c>
      <c r="CY7" s="73" t="s">
        <v>16</v>
      </c>
      <c r="CZ7" s="73" t="s">
        <v>16</v>
      </c>
      <c r="DA7" s="73" t="s">
        <v>16</v>
      </c>
      <c r="DB7" s="73" t="s">
        <v>16</v>
      </c>
      <c r="DC7" s="73" t="s">
        <v>16</v>
      </c>
      <c r="DD7" s="74" t="s">
        <v>16</v>
      </c>
      <c r="DE7" s="73" t="s">
        <v>16</v>
      </c>
      <c r="DF7" s="73" t="s">
        <v>16</v>
      </c>
      <c r="DG7" s="73" t="s">
        <v>16</v>
      </c>
      <c r="DH7" s="73" t="s">
        <v>16</v>
      </c>
      <c r="DI7" s="73" t="s">
        <v>16</v>
      </c>
      <c r="DJ7" s="73" t="s">
        <v>16</v>
      </c>
      <c r="DK7" s="73" t="s">
        <v>16</v>
      </c>
      <c r="DL7" s="74" t="s">
        <v>16</v>
      </c>
      <c r="DM7" s="73" t="s">
        <v>16</v>
      </c>
      <c r="DN7" s="73" t="s">
        <v>16</v>
      </c>
      <c r="DO7" s="73" t="s">
        <v>16</v>
      </c>
      <c r="DP7" s="73" t="s">
        <v>16</v>
      </c>
      <c r="DQ7" s="73" t="s">
        <v>16</v>
      </c>
      <c r="DR7" s="73" t="s">
        <v>16</v>
      </c>
      <c r="DS7" s="73" t="s">
        <v>16</v>
      </c>
      <c r="DT7" s="74" t="s">
        <v>16</v>
      </c>
    </row>
    <row r="9" spans="2:133" x14ac:dyDescent="0.25">
      <c r="B9" s="10" t="s">
        <v>18</v>
      </c>
      <c r="C9" s="10" t="s">
        <v>19</v>
      </c>
      <c r="G9" s="10">
        <v>365</v>
      </c>
      <c r="H9" s="10">
        <v>365</v>
      </c>
      <c r="I9" s="10">
        <v>365</v>
      </c>
      <c r="J9" s="10">
        <v>365</v>
      </c>
      <c r="K9" s="10">
        <v>365</v>
      </c>
      <c r="L9" s="10">
        <v>365</v>
      </c>
      <c r="M9" s="10">
        <v>365</v>
      </c>
      <c r="N9" s="10">
        <v>365</v>
      </c>
      <c r="O9" s="10">
        <v>365</v>
      </c>
      <c r="P9" s="10">
        <v>365</v>
      </c>
      <c r="Q9" s="10">
        <v>365</v>
      </c>
      <c r="R9" s="10">
        <v>365</v>
      </c>
      <c r="S9" s="10">
        <v>365</v>
      </c>
      <c r="T9" s="10">
        <v>365</v>
      </c>
      <c r="U9" s="10">
        <v>365</v>
      </c>
      <c r="V9" s="10">
        <v>365</v>
      </c>
      <c r="W9" s="10">
        <v>365</v>
      </c>
      <c r="X9" s="10">
        <v>365</v>
      </c>
      <c r="Y9" s="10">
        <v>365</v>
      </c>
      <c r="Z9" s="10">
        <v>365</v>
      </c>
      <c r="AA9" s="10">
        <v>365</v>
      </c>
      <c r="AB9" s="10">
        <v>365</v>
      </c>
      <c r="AC9" s="10">
        <v>366</v>
      </c>
      <c r="AD9" s="10">
        <v>366</v>
      </c>
      <c r="AE9" s="10">
        <v>366</v>
      </c>
      <c r="AF9" s="10">
        <v>366</v>
      </c>
      <c r="AG9" s="10">
        <v>366</v>
      </c>
      <c r="AH9" s="10">
        <v>366</v>
      </c>
      <c r="AI9" s="10">
        <v>366</v>
      </c>
      <c r="AJ9" s="10">
        <v>366</v>
      </c>
      <c r="AK9" s="10">
        <v>365</v>
      </c>
      <c r="AL9" s="10">
        <v>365</v>
      </c>
      <c r="AM9" s="10">
        <v>365</v>
      </c>
      <c r="AN9" s="10">
        <v>365</v>
      </c>
      <c r="AO9" s="10">
        <v>365</v>
      </c>
      <c r="AP9" s="10">
        <v>365</v>
      </c>
      <c r="AQ9" s="10">
        <v>365</v>
      </c>
      <c r="AR9" s="10">
        <v>365</v>
      </c>
      <c r="AS9" s="10">
        <v>365</v>
      </c>
      <c r="AT9" s="10">
        <v>365</v>
      </c>
      <c r="AU9" s="10">
        <v>365</v>
      </c>
      <c r="AV9" s="10">
        <v>365</v>
      </c>
      <c r="AW9" s="10">
        <v>365</v>
      </c>
      <c r="AX9" s="10">
        <v>365</v>
      </c>
      <c r="AY9" s="10">
        <v>365</v>
      </c>
      <c r="AZ9" s="10">
        <v>365</v>
      </c>
      <c r="BA9" s="10">
        <v>365</v>
      </c>
      <c r="BB9" s="10">
        <v>365</v>
      </c>
      <c r="BC9" s="10">
        <v>365</v>
      </c>
      <c r="BD9" s="10">
        <v>365</v>
      </c>
      <c r="BE9" s="10">
        <v>365</v>
      </c>
      <c r="BF9" s="10">
        <v>365</v>
      </c>
      <c r="BG9" s="10">
        <v>365</v>
      </c>
      <c r="BH9" s="10">
        <v>365</v>
      </c>
      <c r="BI9" s="10">
        <v>366</v>
      </c>
      <c r="BJ9" s="10">
        <v>366</v>
      </c>
      <c r="BK9" s="10">
        <v>366</v>
      </c>
      <c r="BL9" s="10">
        <v>366</v>
      </c>
      <c r="BM9" s="10">
        <v>366</v>
      </c>
      <c r="BN9" s="10">
        <v>366</v>
      </c>
      <c r="BO9" s="10">
        <v>366</v>
      </c>
      <c r="BP9" s="10">
        <v>366</v>
      </c>
      <c r="BQ9" s="10">
        <v>365</v>
      </c>
      <c r="BR9" s="10">
        <v>365</v>
      </c>
      <c r="BS9" s="10">
        <v>365</v>
      </c>
      <c r="BT9" s="10">
        <v>365</v>
      </c>
      <c r="BU9" s="10">
        <v>365</v>
      </c>
      <c r="BV9" s="10">
        <v>365</v>
      </c>
      <c r="BW9" s="10">
        <v>365</v>
      </c>
      <c r="BX9" s="10">
        <v>365</v>
      </c>
      <c r="BY9" s="10">
        <v>365</v>
      </c>
      <c r="BZ9" s="10">
        <v>365</v>
      </c>
      <c r="CA9" s="10">
        <v>365</v>
      </c>
      <c r="CB9" s="10">
        <v>365</v>
      </c>
      <c r="CC9" s="10">
        <v>365</v>
      </c>
      <c r="CD9" s="10">
        <v>365</v>
      </c>
      <c r="CE9" s="10">
        <v>365</v>
      </c>
      <c r="CF9" s="10">
        <v>365</v>
      </c>
      <c r="CG9" s="10">
        <v>365</v>
      </c>
      <c r="CH9" s="10">
        <v>365</v>
      </c>
      <c r="CI9" s="10">
        <v>365</v>
      </c>
      <c r="CJ9" s="10">
        <v>365</v>
      </c>
      <c r="CK9" s="10">
        <v>365</v>
      </c>
      <c r="CL9" s="10">
        <v>365</v>
      </c>
      <c r="CM9" s="10">
        <v>365</v>
      </c>
      <c r="CN9" s="10">
        <v>365</v>
      </c>
      <c r="CO9" s="10">
        <v>366</v>
      </c>
      <c r="CP9" s="10">
        <v>366</v>
      </c>
      <c r="CQ9" s="10">
        <v>366</v>
      </c>
      <c r="CR9" s="10">
        <v>366</v>
      </c>
      <c r="CS9" s="10">
        <v>366</v>
      </c>
      <c r="CT9" s="10">
        <v>366</v>
      </c>
      <c r="CU9" s="10">
        <v>366</v>
      </c>
      <c r="CV9" s="10">
        <v>366</v>
      </c>
      <c r="CW9" s="10">
        <v>365</v>
      </c>
      <c r="CX9" s="10">
        <v>365</v>
      </c>
      <c r="CY9" s="10">
        <v>365</v>
      </c>
      <c r="CZ9" s="10">
        <v>365</v>
      </c>
      <c r="DA9" s="10">
        <v>365</v>
      </c>
      <c r="DB9" s="10">
        <v>365</v>
      </c>
      <c r="DC9" s="10">
        <v>365</v>
      </c>
      <c r="DD9" s="10">
        <v>365</v>
      </c>
      <c r="DE9" s="10">
        <v>365</v>
      </c>
      <c r="DF9" s="10">
        <v>365</v>
      </c>
      <c r="DG9" s="10">
        <v>365</v>
      </c>
      <c r="DH9" s="10">
        <v>365</v>
      </c>
      <c r="DI9" s="10">
        <v>365</v>
      </c>
      <c r="DJ9" s="10">
        <v>365</v>
      </c>
      <c r="DK9" s="10">
        <v>365</v>
      </c>
      <c r="DL9" s="10">
        <v>365</v>
      </c>
      <c r="DM9" s="10">
        <v>365</v>
      </c>
      <c r="DN9" s="10">
        <v>365</v>
      </c>
      <c r="DO9" s="10">
        <v>365</v>
      </c>
      <c r="DP9" s="10">
        <v>365</v>
      </c>
      <c r="DQ9" s="10">
        <v>365</v>
      </c>
      <c r="DR9" s="10">
        <v>365</v>
      </c>
      <c r="DS9" s="10">
        <v>365</v>
      </c>
      <c r="DT9" s="10">
        <v>365</v>
      </c>
    </row>
    <row r="11" spans="2:133" ht="14.4" x14ac:dyDescent="0.3">
      <c r="B11" s="178" t="s">
        <v>20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/>
      <c r="EA11"/>
      <c r="EB11"/>
      <c r="EC11"/>
    </row>
    <row r="13" spans="2:133" s="40" customFormat="1" x14ac:dyDescent="0.25">
      <c r="B13" s="40" t="s">
        <v>21</v>
      </c>
      <c r="C13" s="40" t="s">
        <v>57</v>
      </c>
      <c r="E13" s="65">
        <v>104784.6</v>
      </c>
      <c r="F13" s="16">
        <v>131478.1</v>
      </c>
      <c r="G13" s="16">
        <f>E13+F13</f>
        <v>236262.7</v>
      </c>
      <c r="H13" s="16">
        <v>141244.79999999999</v>
      </c>
      <c r="I13" s="16">
        <f>E13+F13+H13</f>
        <v>377507.5</v>
      </c>
      <c r="J13" s="16">
        <v>154043.70000000001</v>
      </c>
      <c r="K13" s="16">
        <f>H13+J13</f>
        <v>295288.5</v>
      </c>
      <c r="L13" s="62">
        <f>E13+F13+H13+J13</f>
        <v>531551.19999999995</v>
      </c>
      <c r="M13" s="65">
        <v>141767.20000000001</v>
      </c>
      <c r="N13" s="16">
        <v>148443.79999999999</v>
      </c>
      <c r="O13" s="16">
        <f>M13+N13</f>
        <v>290211</v>
      </c>
      <c r="P13" s="16">
        <v>183658</v>
      </c>
      <c r="Q13" s="16">
        <f>M13+N13+P13</f>
        <v>473869</v>
      </c>
      <c r="R13" s="16">
        <v>177540.2</v>
      </c>
      <c r="S13" s="16">
        <f>P13+R13</f>
        <v>361198.2</v>
      </c>
      <c r="T13" s="62">
        <f>M13+N13+P13+R13</f>
        <v>651409.19999999995</v>
      </c>
      <c r="U13" s="65">
        <v>198312.7</v>
      </c>
      <c r="V13" s="16">
        <v>186080</v>
      </c>
      <c r="W13" s="16">
        <f>U13+V13</f>
        <v>384392.7</v>
      </c>
      <c r="X13" s="16">
        <v>190206.5</v>
      </c>
      <c r="Y13" s="16">
        <f>U13+V13+X13</f>
        <v>574599.19999999995</v>
      </c>
      <c r="Z13" s="16">
        <v>190582.9</v>
      </c>
      <c r="AA13" s="16">
        <f>X13+Z13</f>
        <v>380789.4</v>
      </c>
      <c r="AB13" s="62">
        <f>U13+V13+X13+Z13</f>
        <v>765182.1</v>
      </c>
      <c r="AC13" s="65">
        <v>186394.8</v>
      </c>
      <c r="AD13" s="16">
        <v>192700.2</v>
      </c>
      <c r="AE13" s="16">
        <f>AC13+AD13</f>
        <v>379095</v>
      </c>
      <c r="AF13" s="16">
        <v>194845</v>
      </c>
      <c r="AG13" s="16">
        <f>AC13+AD13+AF13</f>
        <v>573940</v>
      </c>
      <c r="AH13" s="16">
        <v>194464.9</v>
      </c>
      <c r="AI13" s="16">
        <f>AF13+AH13</f>
        <v>389309.9</v>
      </c>
      <c r="AJ13" s="62">
        <f>AC13+AD13+AF13+AH13</f>
        <v>768404.9</v>
      </c>
      <c r="AK13" s="65">
        <v>200296</v>
      </c>
      <c r="AL13" s="16">
        <v>222818.9</v>
      </c>
      <c r="AM13" s="16">
        <f>AK13+AL13</f>
        <v>423114.9</v>
      </c>
      <c r="AN13" s="16">
        <v>203499.8</v>
      </c>
      <c r="AO13" s="16">
        <f>AK13+AL13+AN13</f>
        <v>626614.69999999995</v>
      </c>
      <c r="AP13" s="16">
        <v>203763.6</v>
      </c>
      <c r="AQ13" s="16">
        <f>AN13+AP13</f>
        <v>407263.4</v>
      </c>
      <c r="AR13" s="62">
        <f>AK13+AL13+AN13+AP13</f>
        <v>830378.29999999993</v>
      </c>
      <c r="AS13" s="65">
        <v>231293.5</v>
      </c>
      <c r="AT13" s="16">
        <v>212558.6</v>
      </c>
      <c r="AU13" s="16">
        <f>AS13+AT13</f>
        <v>443852.1</v>
      </c>
      <c r="AV13" s="16">
        <v>217066.4</v>
      </c>
      <c r="AW13" s="16">
        <f>AS13+AT13+AV13</f>
        <v>660918.5</v>
      </c>
      <c r="AX13" s="47">
        <f>IFERROR(AV13*(1+AX16),"na")</f>
        <v>227919.72</v>
      </c>
      <c r="AY13" s="16">
        <f>AV13+AX13</f>
        <v>444986.12</v>
      </c>
      <c r="AZ13" s="62">
        <f>AS13+AT13+AV13+AX13</f>
        <v>888838.22</v>
      </c>
      <c r="BA13" s="47">
        <f>IFERROR(AX13*(1+BA16),"na")</f>
        <v>239315.70600000001</v>
      </c>
      <c r="BB13" s="47">
        <f>IFERROR(BA13*(1+BB16),"na")</f>
        <v>251281.49130000002</v>
      </c>
      <c r="BC13" s="16">
        <f>BA13+BB13</f>
        <v>490597.1973</v>
      </c>
      <c r="BD13" s="47">
        <f>IFERROR(BB13*(1+BD16),"na")</f>
        <v>263845.56586500001</v>
      </c>
      <c r="BE13" s="16">
        <f>BA13+BB13+BD13</f>
        <v>754442.76316500001</v>
      </c>
      <c r="BF13" s="47">
        <f>IFERROR(BD13*(1+BF16),"na")</f>
        <v>277037.84415825002</v>
      </c>
      <c r="BG13" s="16">
        <f>BD13+BF13</f>
        <v>540883.41002325004</v>
      </c>
      <c r="BH13" s="62">
        <f>BA13+BB13+BD13+BF13</f>
        <v>1031480.60732325</v>
      </c>
      <c r="BI13" s="47">
        <f>IFERROR(BF13*(1+BI16),"na")</f>
        <v>290889.73636616254</v>
      </c>
      <c r="BJ13" s="47">
        <f>IFERROR(BI13*(1+BJ16),"na")</f>
        <v>305434.22318447067</v>
      </c>
      <c r="BK13" s="16">
        <f>BI13+BJ13</f>
        <v>596323.95955063321</v>
      </c>
      <c r="BL13" s="47">
        <f>IFERROR(BJ13*(1+BL16),"na")</f>
        <v>320705.93434369424</v>
      </c>
      <c r="BM13" s="16">
        <f>BI13+BJ13+BL13</f>
        <v>917029.89389432746</v>
      </c>
      <c r="BN13" s="47">
        <f>IFERROR(BL13*(1+BN16),"na")</f>
        <v>336741.23106087896</v>
      </c>
      <c r="BO13" s="16">
        <f>BL13+BN13</f>
        <v>657447.1654045732</v>
      </c>
      <c r="BP13" s="62">
        <f>BI13+BJ13+BL13+BN13</f>
        <v>1253771.1249552064</v>
      </c>
      <c r="BQ13" s="47">
        <f>IFERROR(BN13*(1+BQ16),"na")</f>
        <v>353578.29261392291</v>
      </c>
      <c r="BR13" s="47">
        <f>IFERROR(BQ13*(1+BR16),"na")</f>
        <v>371257.20724461909</v>
      </c>
      <c r="BS13" s="16">
        <f>BQ13+BR13</f>
        <v>724835.499858542</v>
      </c>
      <c r="BT13" s="47">
        <f>IFERROR(BR13*(1+BT16),"na")</f>
        <v>389820.06760685006</v>
      </c>
      <c r="BU13" s="16">
        <f>BQ13+BR13+BT13</f>
        <v>1114655.5674653919</v>
      </c>
      <c r="BV13" s="47">
        <f>IFERROR(BT13*(1+BV16),"na")</f>
        <v>409311.07098719256</v>
      </c>
      <c r="BW13" s="16">
        <f>BT13+BV13</f>
        <v>799131.13859404263</v>
      </c>
      <c r="BX13" s="62">
        <f>BQ13+BR13+BT13+BV13</f>
        <v>1523966.6384525844</v>
      </c>
      <c r="BY13" s="47">
        <f>IFERROR(BV13*(1+BY16),"na")</f>
        <v>429776.62453655223</v>
      </c>
      <c r="BZ13" s="47">
        <f>IFERROR(BY13*(1+BZ16),"na")</f>
        <v>451265.45576337987</v>
      </c>
      <c r="CA13" s="16">
        <f>BY13+BZ13</f>
        <v>881042.08029993204</v>
      </c>
      <c r="CB13" s="47">
        <f>IFERROR(BZ13*(1+CB16),"na")</f>
        <v>473828.72855154891</v>
      </c>
      <c r="CC13" s="16">
        <f>BY13+BZ13+CB13</f>
        <v>1354870.8088514809</v>
      </c>
      <c r="CD13" s="47">
        <f>IFERROR(CB13*(1+CD16),"na")</f>
        <v>497520.16497912636</v>
      </c>
      <c r="CE13" s="16">
        <f>CB13+CD13</f>
        <v>971348.89353067521</v>
      </c>
      <c r="CF13" s="62">
        <f>BY13+BZ13+CB13+CD13</f>
        <v>1852390.9738306073</v>
      </c>
      <c r="CG13" s="47">
        <f>IFERROR(CD13*(1+CG16),"na")</f>
        <v>522396.17322808271</v>
      </c>
      <c r="CH13" s="47">
        <f>IFERROR(CG13*(1+CH16),"na")</f>
        <v>548515.98188948689</v>
      </c>
      <c r="CI13" s="16">
        <f>CG13+CH13</f>
        <v>1070912.1551175695</v>
      </c>
      <c r="CJ13" s="47">
        <f>IFERROR(CH13*(1+CJ16),"na")</f>
        <v>575941.7809839613</v>
      </c>
      <c r="CK13" s="16">
        <f>CG13+CH13+CJ13</f>
        <v>1646853.9361015307</v>
      </c>
      <c r="CL13" s="47">
        <f>IFERROR(CJ13*(1+CL16),"na")</f>
        <v>604738.87003315939</v>
      </c>
      <c r="CM13" s="16">
        <f>CJ13+CL13</f>
        <v>1180680.6510171206</v>
      </c>
      <c r="CN13" s="62">
        <f>CG13+CH13+CJ13+CL13</f>
        <v>2251592.8061346901</v>
      </c>
      <c r="CO13" s="47">
        <f>IFERROR(CL13*(1+CO16),"na")</f>
        <v>634975.81353481743</v>
      </c>
      <c r="CP13" s="47">
        <f>IFERROR(CO13*(1+CP16),"na")</f>
        <v>666724.60421155836</v>
      </c>
      <c r="CQ13" s="16">
        <f>CO13+CP13</f>
        <v>1301700.4177463758</v>
      </c>
      <c r="CR13" s="47">
        <f>IFERROR(CP13*(1+CR16),"na")</f>
        <v>700060.83442213631</v>
      </c>
      <c r="CS13" s="16">
        <f>CO13+CP13+CR13</f>
        <v>2001761.252168512</v>
      </c>
      <c r="CT13" s="47">
        <f>IFERROR(CR13*(1+CT16),"na")</f>
        <v>735063.87614324316</v>
      </c>
      <c r="CU13" s="16">
        <f>CR13+CT13</f>
        <v>1435124.7105653794</v>
      </c>
      <c r="CV13" s="62">
        <f>CO13+CP13+CR13+CT13</f>
        <v>2736825.1283117551</v>
      </c>
      <c r="CW13" s="47">
        <f>IFERROR(CT13*(1+CW16),"na")</f>
        <v>771817.06995040539</v>
      </c>
      <c r="CX13" s="47">
        <f>IFERROR(CW13*(1+CX16),"na")</f>
        <v>810407.92344792571</v>
      </c>
      <c r="CY13" s="16">
        <f>CW13+CX13</f>
        <v>1582224.9933983311</v>
      </c>
      <c r="CZ13" s="47">
        <f>IFERROR(CX13*(1+CZ16),"na")</f>
        <v>850928.31962032209</v>
      </c>
      <c r="DA13" s="16">
        <f>CW13+CX13+CZ13</f>
        <v>2433153.3130186531</v>
      </c>
      <c r="DB13" s="47">
        <f>IFERROR(CZ13*(1+DB16),"na")</f>
        <v>893474.73560133821</v>
      </c>
      <c r="DC13" s="16">
        <f>CZ13+DB13</f>
        <v>1744403.0552216603</v>
      </c>
      <c r="DD13" s="62">
        <f>CW13+CX13+CZ13+DB13</f>
        <v>3326628.0486199912</v>
      </c>
      <c r="DE13" s="47">
        <f>IFERROR(DB13*(1+DE16),"na")</f>
        <v>938148.47238140518</v>
      </c>
      <c r="DF13" s="47">
        <f>IFERROR(DE13*(1+DF16),"na")</f>
        <v>985055.89600047551</v>
      </c>
      <c r="DG13" s="16">
        <f>DE13+DF13</f>
        <v>1923204.3683818807</v>
      </c>
      <c r="DH13" s="47">
        <f>IFERROR(DF13*(1+DH16),"na")</f>
        <v>1034308.6908004993</v>
      </c>
      <c r="DI13" s="16">
        <f>DE13+DF13+DH13</f>
        <v>2957513.0591823799</v>
      </c>
      <c r="DJ13" s="47">
        <f>IFERROR(DH13*(1+DJ16),"na")</f>
        <v>1086024.1253405244</v>
      </c>
      <c r="DK13" s="16">
        <f>DH13+DJ13</f>
        <v>2120332.8161410238</v>
      </c>
      <c r="DL13" s="62">
        <f>DE13+DF13+DH13+DJ13</f>
        <v>4043537.1845229045</v>
      </c>
      <c r="DM13" s="47">
        <f>IFERROR(DJ13*(1+DM16),"na")</f>
        <v>1140325.3316075506</v>
      </c>
      <c r="DN13" s="47">
        <f>IFERROR(DM13*(1+DN16),"na")</f>
        <v>1197341.5981879281</v>
      </c>
      <c r="DO13" s="16">
        <f>DM13+DN13</f>
        <v>2337666.9297954785</v>
      </c>
      <c r="DP13" s="47">
        <f>IFERROR(DN13*(1+DP16),"na")</f>
        <v>1257208.6780973244</v>
      </c>
      <c r="DQ13" s="16">
        <f>DM13+DN13+DP13</f>
        <v>3594875.6078928029</v>
      </c>
      <c r="DR13" s="47">
        <f>IFERROR(DP13*(1+DR16),"na")</f>
        <v>1320069.1120021907</v>
      </c>
      <c r="DS13" s="16">
        <f>DP13+DR13</f>
        <v>2577277.7900995151</v>
      </c>
      <c r="DT13" s="62">
        <f>DM13+DN13+DP13+DR13</f>
        <v>4914944.7198949941</v>
      </c>
    </row>
    <row r="14" spans="2:133" x14ac:dyDescent="0.25">
      <c r="B14" s="10" t="s">
        <v>384</v>
      </c>
      <c r="E14" s="66">
        <v>7043.9</v>
      </c>
      <c r="F14" s="15">
        <v>10710.9</v>
      </c>
      <c r="G14" s="15">
        <f>E14+F14</f>
        <v>17754.8</v>
      </c>
      <c r="H14" s="15">
        <v>10447.6</v>
      </c>
      <c r="I14" s="15">
        <f>E14+F14+H14</f>
        <v>28202.400000000001</v>
      </c>
      <c r="J14" s="15">
        <v>10621</v>
      </c>
      <c r="K14" s="15">
        <f>H14+J14</f>
        <v>21068.6</v>
      </c>
      <c r="L14" s="58">
        <f>E14+F14+H14+J14</f>
        <v>38823.4</v>
      </c>
      <c r="M14" s="66">
        <v>9935.1</v>
      </c>
      <c r="N14" s="15">
        <v>10872.3</v>
      </c>
      <c r="O14" s="15">
        <f>M14+N14</f>
        <v>20807.400000000001</v>
      </c>
      <c r="P14" s="15">
        <v>12576.4</v>
      </c>
      <c r="Q14" s="15">
        <f>M14+N14+P14</f>
        <v>33383.800000000003</v>
      </c>
      <c r="R14" s="15">
        <v>11984.9</v>
      </c>
      <c r="S14" s="15">
        <f>P14+R14</f>
        <v>24561.3</v>
      </c>
      <c r="T14" s="58">
        <f>M14+N14+P14+R14</f>
        <v>45368.700000000004</v>
      </c>
      <c r="U14" s="66">
        <v>13418.2</v>
      </c>
      <c r="V14" s="15">
        <v>15000.1</v>
      </c>
      <c r="W14" s="15">
        <f>U14+V14</f>
        <v>28418.300000000003</v>
      </c>
      <c r="X14" s="15">
        <v>13161.3</v>
      </c>
      <c r="Y14" s="15">
        <f>U14+V14+X14</f>
        <v>41579.600000000006</v>
      </c>
      <c r="Z14" s="15">
        <v>14234</v>
      </c>
      <c r="AA14" s="15">
        <f>X14+Z14</f>
        <v>27395.3</v>
      </c>
      <c r="AB14" s="58">
        <f>U14+V14+X14+Z14</f>
        <v>55813.600000000006</v>
      </c>
      <c r="AC14" s="66">
        <v>14750.2</v>
      </c>
      <c r="AD14" s="15">
        <v>14955.5</v>
      </c>
      <c r="AE14" s="15">
        <f>AC14+AD14</f>
        <v>29705.7</v>
      </c>
      <c r="AF14" s="15">
        <v>14651.3</v>
      </c>
      <c r="AG14" s="15">
        <f t="shared" ref="AG14" si="0">AC14+AD14+AF14</f>
        <v>44357</v>
      </c>
      <c r="AH14" s="15">
        <v>15237.9</v>
      </c>
      <c r="AI14" s="15">
        <f>AF14+AH14</f>
        <v>29889.199999999997</v>
      </c>
      <c r="AJ14" s="58">
        <f>AC14+AD14+AF14+AH14</f>
        <v>59594.9</v>
      </c>
      <c r="AK14" s="66">
        <v>15722.7</v>
      </c>
      <c r="AL14" s="15">
        <v>15460.2</v>
      </c>
      <c r="AM14" s="15">
        <f>AK14+AL14</f>
        <v>31182.9</v>
      </c>
      <c r="AN14" s="15">
        <v>15597.9</v>
      </c>
      <c r="AO14" s="15">
        <f>AK14+AL14+AN14</f>
        <v>46780.800000000003</v>
      </c>
      <c r="AP14" s="66">
        <v>16113.6</v>
      </c>
      <c r="AQ14" s="15">
        <f>AN14+AP14</f>
        <v>31711.5</v>
      </c>
      <c r="AR14" s="58">
        <f>AK14+AL14+AN14+AP14</f>
        <v>62894.400000000001</v>
      </c>
      <c r="AS14" s="66">
        <v>16345.6</v>
      </c>
      <c r="AT14" s="15">
        <v>17542.3</v>
      </c>
      <c r="AU14" s="15">
        <f>AS14+AT14</f>
        <v>33887.9</v>
      </c>
      <c r="AV14" s="15">
        <v>16593.400000000001</v>
      </c>
      <c r="AW14" s="15">
        <f t="shared" ref="AW14" si="1">AS14+AT14+AV14</f>
        <v>50481.3</v>
      </c>
      <c r="AX14" s="48"/>
      <c r="AY14" s="15"/>
      <c r="AZ14" s="58"/>
      <c r="BA14" s="48"/>
      <c r="BB14" s="48"/>
      <c r="BC14" s="15"/>
      <c r="BD14" s="48"/>
      <c r="BE14" s="15"/>
      <c r="BF14" s="48"/>
      <c r="BG14" s="15"/>
      <c r="BH14" s="58"/>
      <c r="BI14" s="48"/>
      <c r="BJ14" s="48"/>
      <c r="BK14" s="15"/>
      <c r="BL14" s="48"/>
      <c r="BM14" s="15"/>
      <c r="BN14" s="48"/>
      <c r="BO14" s="15"/>
      <c r="BP14" s="58"/>
      <c r="BQ14" s="48"/>
      <c r="BR14" s="48"/>
      <c r="BS14" s="15"/>
      <c r="BT14" s="48"/>
      <c r="BU14" s="15"/>
      <c r="BV14" s="48"/>
      <c r="BW14" s="15"/>
      <c r="BX14" s="58"/>
      <c r="BY14" s="48"/>
      <c r="BZ14" s="48"/>
      <c r="CA14" s="15"/>
      <c r="CB14" s="48"/>
      <c r="CC14" s="15"/>
      <c r="CD14" s="48"/>
      <c r="CE14" s="15"/>
      <c r="CF14" s="58"/>
      <c r="CG14" s="48"/>
      <c r="CH14" s="48"/>
      <c r="CI14" s="15"/>
      <c r="CJ14" s="48"/>
      <c r="CK14" s="15"/>
      <c r="CL14" s="48"/>
      <c r="CM14" s="15"/>
      <c r="CN14" s="58"/>
      <c r="CO14" s="48"/>
      <c r="CP14" s="48"/>
      <c r="CQ14" s="15"/>
      <c r="CR14" s="48"/>
      <c r="CS14" s="15"/>
      <c r="CT14" s="48"/>
      <c r="CU14" s="15"/>
      <c r="CV14" s="58"/>
      <c r="CW14" s="48"/>
      <c r="CX14" s="48"/>
      <c r="CY14" s="15"/>
      <c r="CZ14" s="48"/>
      <c r="DA14" s="15"/>
      <c r="DB14" s="48"/>
      <c r="DC14" s="15"/>
      <c r="DD14" s="58"/>
      <c r="DE14" s="48"/>
      <c r="DF14" s="48"/>
      <c r="DG14" s="15"/>
      <c r="DH14" s="48"/>
      <c r="DI14" s="15"/>
      <c r="DJ14" s="48"/>
      <c r="DK14" s="15"/>
      <c r="DL14" s="58"/>
      <c r="DM14" s="48"/>
      <c r="DN14" s="48"/>
      <c r="DO14" s="15"/>
      <c r="DP14" s="48"/>
      <c r="DQ14" s="15"/>
      <c r="DR14" s="48"/>
      <c r="DS14" s="15"/>
      <c r="DT14" s="58"/>
    </row>
    <row r="15" spans="2:133" s="40" customFormat="1" x14ac:dyDescent="0.25">
      <c r="B15" s="40" t="s">
        <v>385</v>
      </c>
      <c r="E15" s="16">
        <f t="shared" ref="E15:G15" si="2">E13-E14</f>
        <v>97740.700000000012</v>
      </c>
      <c r="F15" s="16">
        <f t="shared" si="2"/>
        <v>120767.20000000001</v>
      </c>
      <c r="G15" s="16">
        <f t="shared" si="2"/>
        <v>218507.90000000002</v>
      </c>
      <c r="H15" s="16">
        <f t="shared" ref="H15" si="3">H13-H14</f>
        <v>130797.19999999998</v>
      </c>
      <c r="I15" s="16">
        <f t="shared" ref="I15:K15" si="4">I13-I14</f>
        <v>349305.1</v>
      </c>
      <c r="J15" s="16">
        <f t="shared" si="4"/>
        <v>143422.70000000001</v>
      </c>
      <c r="K15" s="16">
        <f t="shared" si="4"/>
        <v>274219.90000000002</v>
      </c>
      <c r="L15" s="16">
        <f t="shared" ref="L15" si="5">L13-L14</f>
        <v>492727.79999999993</v>
      </c>
      <c r="M15" s="16">
        <f t="shared" ref="M15:R15" si="6">M13-M14</f>
        <v>131832.1</v>
      </c>
      <c r="N15" s="16">
        <f t="shared" si="6"/>
        <v>137571.5</v>
      </c>
      <c r="O15" s="16">
        <f t="shared" si="6"/>
        <v>269403.59999999998</v>
      </c>
      <c r="P15" s="16">
        <f t="shared" si="6"/>
        <v>171081.60000000001</v>
      </c>
      <c r="Q15" s="16">
        <f t="shared" si="6"/>
        <v>440485.2</v>
      </c>
      <c r="R15" s="16">
        <f t="shared" si="6"/>
        <v>165555.30000000002</v>
      </c>
      <c r="S15" s="16">
        <f t="shared" ref="S15" si="7">S13-S14</f>
        <v>336636.9</v>
      </c>
      <c r="T15" s="16">
        <f t="shared" ref="T15:AF15" si="8">T13-T14</f>
        <v>606040.5</v>
      </c>
      <c r="U15" s="16">
        <f t="shared" si="8"/>
        <v>184894.5</v>
      </c>
      <c r="V15" s="16">
        <f t="shared" si="8"/>
        <v>171079.9</v>
      </c>
      <c r="W15" s="16">
        <f t="shared" si="8"/>
        <v>355974.40000000002</v>
      </c>
      <c r="X15" s="16">
        <f t="shared" si="8"/>
        <v>177045.2</v>
      </c>
      <c r="Y15" s="16">
        <f t="shared" si="8"/>
        <v>533019.6</v>
      </c>
      <c r="Z15" s="16">
        <f t="shared" si="8"/>
        <v>176348.9</v>
      </c>
      <c r="AA15" s="16">
        <f t="shared" si="8"/>
        <v>353394.10000000003</v>
      </c>
      <c r="AB15" s="16">
        <f t="shared" si="8"/>
        <v>709368.5</v>
      </c>
      <c r="AC15" s="16">
        <f t="shared" si="8"/>
        <v>171644.59999999998</v>
      </c>
      <c r="AD15" s="16">
        <f t="shared" si="8"/>
        <v>177744.7</v>
      </c>
      <c r="AE15" s="16">
        <f t="shared" si="8"/>
        <v>349389.3</v>
      </c>
      <c r="AF15" s="16">
        <f t="shared" si="8"/>
        <v>180193.7</v>
      </c>
      <c r="AG15" s="16">
        <f t="shared" ref="AG15" si="9">AG13-AG14</f>
        <v>529583</v>
      </c>
      <c r="AH15" s="16">
        <f t="shared" ref="AH15:AI15" si="10">AH13-AH14</f>
        <v>179227</v>
      </c>
      <c r="AI15" s="16">
        <f t="shared" si="10"/>
        <v>359420.7</v>
      </c>
      <c r="AJ15" s="16">
        <f t="shared" ref="AJ15" si="11">AJ13-AJ14</f>
        <v>708810</v>
      </c>
      <c r="AK15" s="16">
        <f t="shared" ref="AK15:AL15" si="12">AK13-AK14</f>
        <v>184573.3</v>
      </c>
      <c r="AL15" s="16">
        <f t="shared" si="12"/>
        <v>207358.69999999998</v>
      </c>
      <c r="AM15" s="16">
        <f t="shared" ref="AM15" si="13">AM13-AM14</f>
        <v>391932</v>
      </c>
      <c r="AN15" s="16">
        <f t="shared" ref="AN15" si="14">AN13-AN14</f>
        <v>187901.9</v>
      </c>
      <c r="AO15" s="16">
        <f t="shared" ref="AO15" si="15">AO13-AO14</f>
        <v>579833.89999999991</v>
      </c>
      <c r="AP15" s="16">
        <f t="shared" ref="AP15" si="16">AP13-AP14</f>
        <v>187650</v>
      </c>
      <c r="AQ15" s="16">
        <f t="shared" ref="AQ15" si="17">AQ13-AQ14</f>
        <v>375551.9</v>
      </c>
      <c r="AR15" s="16">
        <f t="shared" ref="AR15" si="18">AR13-AR14</f>
        <v>767483.89999999991</v>
      </c>
      <c r="AS15" s="16">
        <f t="shared" ref="AS15:AU15" si="19">AS13-AS14</f>
        <v>214947.9</v>
      </c>
      <c r="AT15" s="16">
        <f t="shared" si="19"/>
        <v>195016.30000000002</v>
      </c>
      <c r="AU15" s="16">
        <f t="shared" si="19"/>
        <v>409964.19999999995</v>
      </c>
      <c r="AV15" s="16">
        <f>AV13-AV14</f>
        <v>200473</v>
      </c>
      <c r="AW15" s="16">
        <f>AW13-AW14</f>
        <v>610437.19999999995</v>
      </c>
      <c r="AX15" s="47"/>
      <c r="AY15" s="16"/>
      <c r="AZ15" s="62"/>
      <c r="BA15" s="47"/>
      <c r="BB15" s="47"/>
      <c r="BC15" s="16"/>
      <c r="BD15" s="47"/>
      <c r="BE15" s="16"/>
      <c r="BF15" s="47"/>
      <c r="BG15" s="16"/>
      <c r="BH15" s="62"/>
      <c r="BI15" s="47"/>
      <c r="BJ15" s="47"/>
      <c r="BK15" s="16"/>
      <c r="BL15" s="47"/>
      <c r="BM15" s="16"/>
      <c r="BN15" s="47"/>
      <c r="BO15" s="16"/>
      <c r="BP15" s="62"/>
      <c r="BQ15" s="47"/>
      <c r="BR15" s="47"/>
      <c r="BS15" s="16"/>
      <c r="BT15" s="47"/>
      <c r="BU15" s="16"/>
      <c r="BV15" s="47"/>
      <c r="BW15" s="16"/>
      <c r="BX15" s="62"/>
      <c r="BY15" s="47"/>
      <c r="BZ15" s="47"/>
      <c r="CA15" s="16"/>
      <c r="CB15" s="47"/>
      <c r="CC15" s="16"/>
      <c r="CD15" s="47"/>
      <c r="CE15" s="16"/>
      <c r="CF15" s="62"/>
      <c r="CG15" s="47"/>
      <c r="CH15" s="47"/>
      <c r="CI15" s="16"/>
      <c r="CJ15" s="47"/>
      <c r="CK15" s="16"/>
      <c r="CL15" s="47"/>
      <c r="CM15" s="16"/>
      <c r="CN15" s="62"/>
      <c r="CO15" s="47"/>
      <c r="CP15" s="47"/>
      <c r="CQ15" s="16"/>
      <c r="CR15" s="47"/>
      <c r="CS15" s="16"/>
      <c r="CT15" s="47"/>
      <c r="CU15" s="16"/>
      <c r="CV15" s="62"/>
      <c r="CW15" s="47"/>
      <c r="CX15" s="47"/>
      <c r="CY15" s="16"/>
      <c r="CZ15" s="47"/>
      <c r="DA15" s="16"/>
      <c r="DB15" s="47"/>
      <c r="DC15" s="16"/>
      <c r="DD15" s="62"/>
      <c r="DE15" s="47"/>
      <c r="DF15" s="47"/>
      <c r="DG15" s="16"/>
      <c r="DH15" s="47"/>
      <c r="DI15" s="16"/>
      <c r="DJ15" s="47"/>
      <c r="DK15" s="16"/>
      <c r="DL15" s="62"/>
      <c r="DM15" s="47"/>
      <c r="DN15" s="47"/>
      <c r="DO15" s="16"/>
      <c r="DP15" s="47"/>
      <c r="DQ15" s="16"/>
      <c r="DR15" s="47"/>
      <c r="DS15" s="16"/>
      <c r="DT15" s="62"/>
    </row>
    <row r="16" spans="2:133" ht="14.4" x14ac:dyDescent="0.3">
      <c r="B16" s="41" t="s">
        <v>194</v>
      </c>
      <c r="C16" s="41" t="s">
        <v>58</v>
      </c>
      <c r="D16" s="41"/>
      <c r="E16" s="49"/>
      <c r="F16" s="13">
        <f>IFERROR(F13/E13-1,"na")</f>
        <v>0.25474640357457101</v>
      </c>
      <c r="H16" s="13">
        <f>IFERROR(H13/F13-1,"na")</f>
        <v>7.4283854117149328E-2</v>
      </c>
      <c r="J16" s="13">
        <f>IFERROR(J13/H13-1,"na")</f>
        <v>9.0615017331611591E-2</v>
      </c>
      <c r="L16" s="50"/>
      <c r="M16" s="69">
        <f>IFERROR(M13/J13-1,"na")</f>
        <v>-7.9694917740874782E-2</v>
      </c>
      <c r="N16" s="13">
        <f>IFERROR(N13/M13-1,"na")</f>
        <v>4.7095519979233336E-2</v>
      </c>
      <c r="P16" s="13">
        <f>IFERROR(P13/N13-1,"na")</f>
        <v>0.23722243704351431</v>
      </c>
      <c r="R16" s="13">
        <f>IFERROR(R13/P13-1,"na")</f>
        <v>-3.3310827734157944E-2</v>
      </c>
      <c r="T16" s="50"/>
      <c r="U16" s="69">
        <f>IFERROR(U13/R13-1,"na")</f>
        <v>0.11700167060755806</v>
      </c>
      <c r="V16" s="13">
        <f>IFERROR(V13/U13-1,"na")</f>
        <v>-6.1683896190208753E-2</v>
      </c>
      <c r="X16" s="13">
        <f>IFERROR(X13/V13-1,"na")</f>
        <v>2.2175945829750576E-2</v>
      </c>
      <c r="Z16" s="13">
        <f>IFERROR(Z13/X13-1,"na")</f>
        <v>1.9789018776961154E-3</v>
      </c>
      <c r="AB16" s="50"/>
      <c r="AC16" s="69">
        <f>IFERROR(AC13/Z13-1,"na")</f>
        <v>-2.1975213935772842E-2</v>
      </c>
      <c r="AD16" s="13">
        <f>IFERROR(AD13/AC13-1,"na")</f>
        <v>3.3828196923948672E-2</v>
      </c>
      <c r="AF16" s="13">
        <f>IFERROR(AF13/AD13-1,"na")</f>
        <v>1.1130242729379569E-2</v>
      </c>
      <c r="AH16" s="13">
        <f>IFERROR(AH13/AF13-1,"na")</f>
        <v>-1.9507813903358873E-3</v>
      </c>
      <c r="AJ16" s="50"/>
      <c r="AK16" s="69">
        <f>IFERROR(AK13/AH13-1,"na")</f>
        <v>2.9985359825860591E-2</v>
      </c>
      <c r="AL16" s="13">
        <f>IFERROR(AL13/AK13-1,"na")</f>
        <v>0.11244807684626745</v>
      </c>
      <c r="AN16" s="13">
        <f>IFERROR(AN13/AL13-1,"na")</f>
        <v>-8.670314771323262E-2</v>
      </c>
      <c r="AP16" s="13">
        <f>IFERROR(AP13/AN13-1,"na")</f>
        <v>1.2963157703349548E-3</v>
      </c>
      <c r="AR16" s="50"/>
      <c r="AS16" s="69">
        <f>IFERROR(AS13/AP13-1,"na")</f>
        <v>0.13510705543090129</v>
      </c>
      <c r="AT16" s="13">
        <f>IFERROR(AT13/AS13-1,"na")</f>
        <v>-8.1000546924146155E-2</v>
      </c>
      <c r="AV16" s="13">
        <f>IFERROR(AV13/AT13-1,"na")</f>
        <v>2.1207328237954126E-2</v>
      </c>
      <c r="AX16" s="44">
        <v>0.05</v>
      </c>
      <c r="AZ16" s="50"/>
      <c r="BA16" s="44">
        <v>0.05</v>
      </c>
      <c r="BB16" s="44">
        <v>0.05</v>
      </c>
      <c r="BD16" s="44">
        <v>0.05</v>
      </c>
      <c r="BF16" s="44">
        <v>0.05</v>
      </c>
      <c r="BH16" s="50"/>
      <c r="BI16" s="44">
        <v>0.05</v>
      </c>
      <c r="BJ16" s="44">
        <v>0.05</v>
      </c>
      <c r="BL16" s="44">
        <v>0.05</v>
      </c>
      <c r="BN16" s="44">
        <v>0.05</v>
      </c>
      <c r="BP16" s="50"/>
      <c r="BQ16" s="44">
        <v>0.05</v>
      </c>
      <c r="BR16" s="44">
        <v>0.05</v>
      </c>
      <c r="BT16" s="44">
        <v>0.05</v>
      </c>
      <c r="BV16" s="44">
        <v>0.05</v>
      </c>
      <c r="BX16" s="50"/>
      <c r="BY16" s="44">
        <v>0.05</v>
      </c>
      <c r="BZ16" s="44">
        <v>0.05</v>
      </c>
      <c r="CB16" s="44">
        <v>0.05</v>
      </c>
      <c r="CD16" s="44">
        <v>0.05</v>
      </c>
      <c r="CF16" s="50"/>
      <c r="CG16" s="44">
        <v>0.05</v>
      </c>
      <c r="CH16" s="44">
        <v>0.05</v>
      </c>
      <c r="CJ16" s="44">
        <v>0.05</v>
      </c>
      <c r="CL16" s="44">
        <v>0.05</v>
      </c>
      <c r="CN16" s="50"/>
      <c r="CO16" s="44">
        <v>0.05</v>
      </c>
      <c r="CP16" s="44">
        <v>0.05</v>
      </c>
      <c r="CR16" s="44">
        <v>0.05</v>
      </c>
      <c r="CT16" s="44">
        <v>0.05</v>
      </c>
      <c r="CV16" s="50"/>
      <c r="CW16" s="44">
        <v>0.05</v>
      </c>
      <c r="CX16" s="44">
        <v>0.05</v>
      </c>
      <c r="CZ16" s="44">
        <v>0.05</v>
      </c>
      <c r="DB16" s="44">
        <v>0.05</v>
      </c>
      <c r="DD16" s="50"/>
      <c r="DE16" s="44">
        <v>0.05</v>
      </c>
      <c r="DF16" s="44">
        <v>0.05</v>
      </c>
      <c r="DH16" s="44">
        <v>0.05</v>
      </c>
      <c r="DJ16" s="44">
        <v>0.05</v>
      </c>
      <c r="DL16" s="50"/>
      <c r="DM16" s="44">
        <v>0.05</v>
      </c>
      <c r="DN16" s="44">
        <v>0.05</v>
      </c>
      <c r="DP16" s="44">
        <v>0.05</v>
      </c>
      <c r="DR16" s="44">
        <v>0.05</v>
      </c>
      <c r="DT16" s="50"/>
    </row>
    <row r="17" spans="2:124" ht="14.4" x14ac:dyDescent="0.3">
      <c r="B17" s="41" t="s">
        <v>195</v>
      </c>
      <c r="C17" s="41" t="s">
        <v>58</v>
      </c>
      <c r="D17" s="41"/>
      <c r="E17" s="49"/>
      <c r="L17" s="50"/>
      <c r="M17" s="49"/>
      <c r="T17" s="50"/>
      <c r="U17" s="49"/>
      <c r="AB17" s="50"/>
      <c r="AC17" s="49"/>
      <c r="AJ17" s="50"/>
      <c r="AK17" s="49"/>
      <c r="AR17" s="50"/>
      <c r="AS17" s="49"/>
      <c r="AX17" s="79"/>
      <c r="AZ17" s="50"/>
      <c r="BA17" s="79"/>
      <c r="BB17" s="79"/>
      <c r="BD17" s="79"/>
      <c r="BF17" s="79"/>
      <c r="BH17" s="50"/>
      <c r="BI17" s="79"/>
      <c r="BJ17" s="79"/>
      <c r="BL17" s="79"/>
      <c r="BN17" s="79"/>
      <c r="BP17" s="50"/>
      <c r="BQ17" s="79"/>
      <c r="BR17" s="79"/>
      <c r="BT17" s="79"/>
      <c r="BV17" s="79"/>
      <c r="BX17" s="50"/>
      <c r="BY17" s="79"/>
      <c r="BZ17" s="79"/>
      <c r="CB17" s="79"/>
      <c r="CD17" s="79"/>
      <c r="CF17" s="50"/>
      <c r="CG17" s="79"/>
      <c r="CH17" s="79"/>
      <c r="CJ17" s="79"/>
      <c r="CL17" s="79"/>
      <c r="CN17" s="50"/>
      <c r="CO17" s="79"/>
      <c r="CP17" s="79"/>
      <c r="CR17" s="79"/>
      <c r="CT17" s="79"/>
      <c r="CV17" s="50"/>
      <c r="CW17" s="79"/>
      <c r="CX17" s="79"/>
      <c r="CZ17" s="79"/>
      <c r="DB17" s="79"/>
      <c r="DD17" s="50"/>
      <c r="DE17" s="79"/>
      <c r="DF17" s="79"/>
      <c r="DH17" s="79"/>
      <c r="DJ17" s="79"/>
      <c r="DL17" s="50"/>
      <c r="DM17" s="79"/>
      <c r="DN17" s="79"/>
      <c r="DP17" s="79"/>
      <c r="DR17" s="79"/>
      <c r="DT17" s="50"/>
    </row>
    <row r="18" spans="2:124" s="13" customFormat="1" ht="14.4" x14ac:dyDescent="0.3">
      <c r="B18" s="41" t="s">
        <v>196</v>
      </c>
      <c r="C18" s="41" t="s">
        <v>58</v>
      </c>
      <c r="D18" s="41"/>
      <c r="E18" s="69"/>
      <c r="L18" s="64"/>
      <c r="M18" s="69"/>
      <c r="T18" s="64">
        <f>IFERROR(T15/L15-1,"na")</f>
        <v>0.2299701782606951</v>
      </c>
      <c r="U18" s="69"/>
      <c r="AB18" s="64">
        <f>IFERROR(AB15/T15-1,"na")</f>
        <v>0.17049685623320543</v>
      </c>
      <c r="AC18" s="69"/>
      <c r="AJ18" s="64">
        <f>IFERROR(AJ15/AB15-1,"na")</f>
        <v>-7.8731998953995852E-4</v>
      </c>
      <c r="AK18" s="69"/>
      <c r="AR18" s="64">
        <f>IFERROR(AR15/AJ15-1,"na")</f>
        <v>8.2778036427251234E-2</v>
      </c>
      <c r="AS18" s="69"/>
      <c r="AX18" s="44"/>
      <c r="AZ18" s="64"/>
      <c r="BA18" s="44"/>
      <c r="BB18" s="44"/>
      <c r="BD18" s="44"/>
      <c r="BF18" s="44"/>
      <c r="BH18" s="64"/>
      <c r="BI18" s="44"/>
      <c r="BJ18" s="44"/>
      <c r="BL18" s="44"/>
      <c r="BN18" s="44"/>
      <c r="BP18" s="64"/>
      <c r="BQ18" s="44"/>
      <c r="BR18" s="44"/>
      <c r="BT18" s="44"/>
      <c r="BV18" s="44"/>
      <c r="BX18" s="64"/>
      <c r="BY18" s="44"/>
      <c r="BZ18" s="44"/>
      <c r="CB18" s="44"/>
      <c r="CD18" s="44"/>
      <c r="CF18" s="64"/>
      <c r="CG18" s="44"/>
      <c r="CH18" s="44"/>
      <c r="CJ18" s="44"/>
      <c r="CL18" s="44"/>
      <c r="CN18" s="64"/>
      <c r="CO18" s="44"/>
      <c r="CP18" s="44"/>
      <c r="CR18" s="44"/>
      <c r="CT18" s="44"/>
      <c r="CV18" s="64"/>
      <c r="CW18" s="44"/>
      <c r="CX18" s="44"/>
      <c r="CZ18" s="44"/>
      <c r="DB18" s="44"/>
      <c r="DD18" s="64"/>
      <c r="DE18" s="44"/>
      <c r="DF18" s="44"/>
      <c r="DH18" s="44"/>
      <c r="DJ18" s="44"/>
      <c r="DL18" s="64"/>
      <c r="DM18" s="44"/>
      <c r="DN18" s="44"/>
      <c r="DP18" s="44"/>
      <c r="DR18" s="44"/>
      <c r="DT18" s="64"/>
    </row>
    <row r="19" spans="2:124" x14ac:dyDescent="0.25">
      <c r="B19" s="10" t="s">
        <v>23</v>
      </c>
      <c r="C19" s="10" t="s">
        <v>57</v>
      </c>
      <c r="E19" s="66">
        <f t="shared" ref="E19:AX19" si="20">E21+E23+E25</f>
        <v>39954.6</v>
      </c>
      <c r="F19" s="15">
        <f t="shared" si="20"/>
        <v>47611.1</v>
      </c>
      <c r="G19" s="15">
        <f t="shared" si="20"/>
        <v>87565.700000000012</v>
      </c>
      <c r="H19" s="15">
        <f t="shared" si="20"/>
        <v>52371.4</v>
      </c>
      <c r="I19" s="15">
        <f t="shared" si="20"/>
        <v>139937.1</v>
      </c>
      <c r="J19" s="15">
        <f t="shared" si="20"/>
        <v>61377.299999999996</v>
      </c>
      <c r="K19" s="15">
        <f t="shared" si="20"/>
        <v>113748.69999999998</v>
      </c>
      <c r="L19" s="58">
        <f t="shared" si="20"/>
        <v>201314.40000000002</v>
      </c>
      <c r="M19" s="66">
        <f t="shared" si="20"/>
        <v>58068.999999999993</v>
      </c>
      <c r="N19" s="66">
        <f t="shared" si="20"/>
        <v>54725.8</v>
      </c>
      <c r="O19" s="15">
        <f t="shared" si="20"/>
        <v>112794.8</v>
      </c>
      <c r="P19" s="15">
        <f t="shared" si="20"/>
        <v>78494.899999999994</v>
      </c>
      <c r="Q19" s="15">
        <f t="shared" si="20"/>
        <v>191289.7</v>
      </c>
      <c r="R19" s="15">
        <f t="shared" si="20"/>
        <v>72561</v>
      </c>
      <c r="S19" s="15">
        <f t="shared" si="20"/>
        <v>151055.9</v>
      </c>
      <c r="T19" s="58">
        <f t="shared" si="20"/>
        <v>263850.69999999995</v>
      </c>
      <c r="U19" s="66">
        <f t="shared" si="20"/>
        <v>85515.1</v>
      </c>
      <c r="V19" s="66">
        <f t="shared" si="20"/>
        <v>67881.7</v>
      </c>
      <c r="W19" s="15">
        <f t="shared" si="20"/>
        <v>153396.79999999999</v>
      </c>
      <c r="X19" s="15">
        <f t="shared" si="20"/>
        <v>68955.399999999994</v>
      </c>
      <c r="Y19" s="15">
        <f t="shared" si="20"/>
        <v>222352.2</v>
      </c>
      <c r="Z19" s="15">
        <f t="shared" si="20"/>
        <v>67705.500000000015</v>
      </c>
      <c r="AA19" s="15">
        <f t="shared" si="20"/>
        <v>136660.90000000002</v>
      </c>
      <c r="AB19" s="58">
        <f t="shared" si="20"/>
        <v>290057.7</v>
      </c>
      <c r="AC19" s="66">
        <f t="shared" si="20"/>
        <v>65496.499999999985</v>
      </c>
      <c r="AD19" s="66">
        <f t="shared" si="20"/>
        <v>70686.700000000012</v>
      </c>
      <c r="AE19" s="15">
        <f t="shared" si="20"/>
        <v>136183.19999999998</v>
      </c>
      <c r="AF19" s="15">
        <f t="shared" si="20"/>
        <v>70418.5</v>
      </c>
      <c r="AG19" s="15">
        <f t="shared" si="20"/>
        <v>206601.7</v>
      </c>
      <c r="AH19" s="15">
        <f t="shared" si="20"/>
        <v>65870.400000000009</v>
      </c>
      <c r="AI19" s="15">
        <f t="shared" si="20"/>
        <v>136288.9</v>
      </c>
      <c r="AJ19" s="58">
        <f t="shared" si="20"/>
        <v>272472.09999999998</v>
      </c>
      <c r="AK19" s="66">
        <f t="shared" si="20"/>
        <v>72837.3</v>
      </c>
      <c r="AL19" s="66">
        <f t="shared" si="20"/>
        <v>91439.3</v>
      </c>
      <c r="AM19" s="15">
        <f t="shared" si="20"/>
        <v>164276.6</v>
      </c>
      <c r="AN19" s="15">
        <f t="shared" si="20"/>
        <v>79634.899999999994</v>
      </c>
      <c r="AO19" s="15">
        <f t="shared" si="20"/>
        <v>243911.49999999997</v>
      </c>
      <c r="AP19" s="15">
        <f t="shared" si="20"/>
        <v>77374.400000000009</v>
      </c>
      <c r="AQ19" s="15">
        <f t="shared" si="20"/>
        <v>157009.30000000002</v>
      </c>
      <c r="AR19" s="58">
        <f t="shared" si="20"/>
        <v>321285.89999999997</v>
      </c>
      <c r="AS19" s="66">
        <f t="shared" si="20"/>
        <v>102304.79999999999</v>
      </c>
      <c r="AT19" s="66">
        <f t="shared" si="20"/>
        <v>81414.200000000012</v>
      </c>
      <c r="AU19" s="15">
        <f t="shared" si="20"/>
        <v>183719</v>
      </c>
      <c r="AV19" s="15">
        <f t="shared" ref="AV19:AW19" si="21">AV21+AV23+AV25</f>
        <v>84176.400000000009</v>
      </c>
      <c r="AW19" s="15">
        <f t="shared" si="21"/>
        <v>267895.39999999997</v>
      </c>
      <c r="AX19" s="48">
        <f t="shared" si="20"/>
        <v>159543.804</v>
      </c>
      <c r="AY19" s="15">
        <f>AY21+AY23+AY25</f>
        <v>243720.20400000003</v>
      </c>
      <c r="AZ19" s="58">
        <f t="shared" ref="AZ19" si="22">AZ21+AZ23+AZ25</f>
        <v>427439.20400000003</v>
      </c>
      <c r="BA19" s="48">
        <f>BA21+BA23+BA25</f>
        <v>167520.99420000002</v>
      </c>
      <c r="BB19" s="48">
        <f>BB21+BB23+BB25</f>
        <v>175897.04391000001</v>
      </c>
      <c r="BC19" s="15">
        <f t="shared" ref="BC19:BF19" si="23">BC21+BC23+BC25</f>
        <v>343418.03811000008</v>
      </c>
      <c r="BD19" s="48">
        <f t="shared" si="23"/>
        <v>184691.89610550003</v>
      </c>
      <c r="BE19" s="15">
        <f t="shared" si="23"/>
        <v>528109.93421550014</v>
      </c>
      <c r="BF19" s="48">
        <f t="shared" si="23"/>
        <v>193926.49091077503</v>
      </c>
      <c r="BG19" s="15">
        <f>BG21+BG23+BG25</f>
        <v>378618.38701627508</v>
      </c>
      <c r="BH19" s="58">
        <f t="shared" ref="BH19" si="24">BH21+BH23+BH25</f>
        <v>722036.42512627528</v>
      </c>
      <c r="BI19" s="48">
        <f>BI21+BI23+BI25</f>
        <v>203622.81545631378</v>
      </c>
      <c r="BJ19" s="48">
        <f>BJ21+BJ23+BJ25</f>
        <v>213803.95622912949</v>
      </c>
      <c r="BK19" s="15">
        <f t="shared" ref="BK19:BN19" si="25">BK21+BK23+BK25</f>
        <v>417426.77168544324</v>
      </c>
      <c r="BL19" s="48">
        <f t="shared" si="25"/>
        <v>224494.15404058597</v>
      </c>
      <c r="BM19" s="15">
        <f t="shared" si="25"/>
        <v>641920.92572602921</v>
      </c>
      <c r="BN19" s="48">
        <f t="shared" si="25"/>
        <v>235718.86174261529</v>
      </c>
      <c r="BO19" s="15">
        <f>BO21+BO23+BO25</f>
        <v>460213.01578320126</v>
      </c>
      <c r="BP19" s="58">
        <f t="shared" ref="BP19" si="26">BP21+BP23+BP25</f>
        <v>877639.78746864444</v>
      </c>
      <c r="BQ19" s="48">
        <f>BQ21+BQ23+BQ25</f>
        <v>247504.80482974605</v>
      </c>
      <c r="BR19" s="48">
        <f>BR21+BR23+BR25</f>
        <v>259880.04507123338</v>
      </c>
      <c r="BS19" s="15">
        <f t="shared" ref="BS19:BV19" si="27">BS21+BS23+BS25</f>
        <v>507384.84990097943</v>
      </c>
      <c r="BT19" s="48">
        <f t="shared" si="27"/>
        <v>272874.04732479504</v>
      </c>
      <c r="BU19" s="15">
        <f t="shared" si="27"/>
        <v>780258.89722577448</v>
      </c>
      <c r="BV19" s="48">
        <f t="shared" si="27"/>
        <v>286517.74969103478</v>
      </c>
      <c r="BW19" s="15">
        <f>BW21+BW23+BW25</f>
        <v>559391.79701582994</v>
      </c>
      <c r="BX19" s="58">
        <f t="shared" ref="BX19" si="28">BX21+BX23+BX25</f>
        <v>1066776.6469168093</v>
      </c>
      <c r="BY19" s="48">
        <f>BY21+BY23+BY25</f>
        <v>300843.6371755866</v>
      </c>
      <c r="BZ19" s="48">
        <f>BZ21+BZ23+BZ25</f>
        <v>315885.81903436594</v>
      </c>
      <c r="CA19" s="15">
        <f t="shared" ref="CA19:CD19" si="29">CA21+CA23+CA25</f>
        <v>616729.45620995248</v>
      </c>
      <c r="CB19" s="48">
        <f t="shared" si="29"/>
        <v>331680.10998608428</v>
      </c>
      <c r="CC19" s="15">
        <f t="shared" si="29"/>
        <v>948409.56619603676</v>
      </c>
      <c r="CD19" s="48">
        <f t="shared" si="29"/>
        <v>348264.11548538844</v>
      </c>
      <c r="CE19" s="15">
        <f>CE21+CE23+CE25</f>
        <v>679944.22547147272</v>
      </c>
      <c r="CF19" s="58">
        <f t="shared" ref="CF19" si="30">CF21+CF23+CF25</f>
        <v>1296673.6816814253</v>
      </c>
      <c r="CG19" s="48">
        <f>CG21+CG23+CG25</f>
        <v>365677.32125965791</v>
      </c>
      <c r="CH19" s="48">
        <f>CH21+CH23+CH25</f>
        <v>383961.18732264085</v>
      </c>
      <c r="CI19" s="15">
        <f t="shared" ref="CI19:CL19" si="31">CI21+CI23+CI25</f>
        <v>749638.50858229876</v>
      </c>
      <c r="CJ19" s="48">
        <f t="shared" si="31"/>
        <v>403159.24668877292</v>
      </c>
      <c r="CK19" s="15">
        <f t="shared" si="31"/>
        <v>1152797.7552710716</v>
      </c>
      <c r="CL19" s="48">
        <f t="shared" si="31"/>
        <v>423317.20902321162</v>
      </c>
      <c r="CM19" s="15">
        <f>CM21+CM23+CM25</f>
        <v>826476.45571198454</v>
      </c>
      <c r="CN19" s="58">
        <f t="shared" ref="CN19" si="32">CN21+CN23+CN25</f>
        <v>1576114.9642942832</v>
      </c>
      <c r="CO19" s="48">
        <f>CO21+CO23+CO25</f>
        <v>444483.0694743722</v>
      </c>
      <c r="CP19" s="48">
        <f>CP21+CP23+CP25</f>
        <v>466707.22294809087</v>
      </c>
      <c r="CQ19" s="15">
        <f t="shared" ref="CQ19:CT19" si="33">CQ21+CQ23+CQ25</f>
        <v>911190.29242246295</v>
      </c>
      <c r="CR19" s="48">
        <f t="shared" si="33"/>
        <v>490042.58409549546</v>
      </c>
      <c r="CS19" s="15">
        <f t="shared" si="33"/>
        <v>1401232.8765179585</v>
      </c>
      <c r="CT19" s="48">
        <f t="shared" si="33"/>
        <v>514544.71330027026</v>
      </c>
      <c r="CU19" s="15">
        <f>CU21+CU23+CU25</f>
        <v>1004587.2973957657</v>
      </c>
      <c r="CV19" s="58">
        <f t="shared" ref="CV19" si="34">CV21+CV23+CV25</f>
        <v>1915777.5898182287</v>
      </c>
      <c r="CW19" s="48">
        <f>CW21+CW23+CW25</f>
        <v>540271.94896528381</v>
      </c>
      <c r="CX19" s="48">
        <f>CX21+CX23+CX25</f>
        <v>567285.54641354794</v>
      </c>
      <c r="CY19" s="15">
        <f t="shared" ref="CY19:DB19" si="35">CY21+CY23+CY25</f>
        <v>1107557.4953788319</v>
      </c>
      <c r="CZ19" s="48">
        <f t="shared" si="35"/>
        <v>595649.82373422547</v>
      </c>
      <c r="DA19" s="15">
        <f t="shared" si="35"/>
        <v>1703207.3191130573</v>
      </c>
      <c r="DB19" s="48">
        <f t="shared" si="35"/>
        <v>625432.31492093694</v>
      </c>
      <c r="DC19" s="15">
        <f>DC21+DC23+DC25</f>
        <v>1221082.1386551624</v>
      </c>
      <c r="DD19" s="58">
        <f t="shared" ref="DD19" si="36">DD21+DD23+DD25</f>
        <v>2328639.6340339943</v>
      </c>
      <c r="DE19" s="48">
        <f>DE21+DE23+DE25</f>
        <v>656703.93066698383</v>
      </c>
      <c r="DF19" s="48">
        <f>DF21+DF23+DF25</f>
        <v>689539.12720033294</v>
      </c>
      <c r="DG19" s="15">
        <f t="shared" ref="DG19:DJ19" si="37">DG21+DG23+DG25</f>
        <v>1346243.0578673165</v>
      </c>
      <c r="DH19" s="48">
        <f t="shared" si="37"/>
        <v>724016.08356034954</v>
      </c>
      <c r="DI19" s="15">
        <f t="shared" si="37"/>
        <v>2070259.1414276664</v>
      </c>
      <c r="DJ19" s="48">
        <f t="shared" si="37"/>
        <v>760216.88773836708</v>
      </c>
      <c r="DK19" s="15">
        <f>DK21+DK23+DK25</f>
        <v>1484232.9712987167</v>
      </c>
      <c r="DL19" s="58">
        <f t="shared" ref="DL19" si="38">DL21+DL23+DL25</f>
        <v>2830476.0291660335</v>
      </c>
      <c r="DM19" s="48">
        <f>DM21+DM23+DM25</f>
        <v>798227.73212528555</v>
      </c>
      <c r="DN19" s="48">
        <f>DN21+DN23+DN25</f>
        <v>838139.11873154971</v>
      </c>
      <c r="DO19" s="15">
        <f t="shared" ref="DO19:DR19" si="39">DO21+DO23+DO25</f>
        <v>1636366.850856835</v>
      </c>
      <c r="DP19" s="48">
        <f t="shared" si="39"/>
        <v>880046.07466812711</v>
      </c>
      <c r="DQ19" s="15">
        <f t="shared" si="39"/>
        <v>2516412.9255249626</v>
      </c>
      <c r="DR19" s="48">
        <f t="shared" si="39"/>
        <v>924048.37840153358</v>
      </c>
      <c r="DS19" s="15">
        <f>DS21+DS23+DS25</f>
        <v>1804094.4530696608</v>
      </c>
      <c r="DT19" s="58">
        <f t="shared" ref="DT19" si="40">DT21+DT23+DT25</f>
        <v>3440461.3039264958</v>
      </c>
    </row>
    <row r="20" spans="2:124" ht="14.4" x14ac:dyDescent="0.3">
      <c r="B20" s="41" t="s">
        <v>24</v>
      </c>
      <c r="C20" s="12" t="s">
        <v>58</v>
      </c>
      <c r="D20" s="12"/>
      <c r="E20" s="67">
        <f t="shared" ref="E20:BH20" si="41">IFERROR(E19/E13,"na")</f>
        <v>0.3813022142566751</v>
      </c>
      <c r="F20" s="12">
        <f t="shared" si="41"/>
        <v>0.36212190471264794</v>
      </c>
      <c r="G20" s="12">
        <f t="shared" si="41"/>
        <v>0.37062854187309296</v>
      </c>
      <c r="H20" s="12">
        <f t="shared" si="41"/>
        <v>0.37078462357552283</v>
      </c>
      <c r="I20" s="12">
        <f t="shared" si="41"/>
        <v>0.37068693999456964</v>
      </c>
      <c r="J20" s="12">
        <f t="shared" si="41"/>
        <v>0.39844083204960662</v>
      </c>
      <c r="K20" s="12">
        <f t="shared" si="41"/>
        <v>0.38521208919412703</v>
      </c>
      <c r="L20" s="63">
        <f t="shared" si="41"/>
        <v>0.37873002638315939</v>
      </c>
      <c r="M20" s="67">
        <f t="shared" si="41"/>
        <v>0.40960814631311043</v>
      </c>
      <c r="N20" s="12">
        <f t="shared" si="41"/>
        <v>0.36866342683224229</v>
      </c>
      <c r="O20" s="12">
        <f t="shared" si="41"/>
        <v>0.38866479905999429</v>
      </c>
      <c r="P20" s="12">
        <f t="shared" si="41"/>
        <v>0.42739711855731849</v>
      </c>
      <c r="Q20" s="12">
        <f t="shared" si="41"/>
        <v>0.40367633248851476</v>
      </c>
      <c r="R20" s="12">
        <f t="shared" si="41"/>
        <v>0.40870180387315097</v>
      </c>
      <c r="S20" s="12">
        <f t="shared" si="41"/>
        <v>0.41820778730348046</v>
      </c>
      <c r="T20" s="63">
        <f t="shared" si="41"/>
        <v>0.40504601408761187</v>
      </c>
      <c r="U20" s="67">
        <f t="shared" si="41"/>
        <v>0.43121343212008106</v>
      </c>
      <c r="V20" s="12">
        <f t="shared" si="41"/>
        <v>0.36479847377472052</v>
      </c>
      <c r="W20" s="12">
        <f t="shared" si="41"/>
        <v>0.3990627293390327</v>
      </c>
      <c r="X20" s="12">
        <f t="shared" si="41"/>
        <v>0.36252914595452834</v>
      </c>
      <c r="Y20" s="12">
        <f t="shared" si="41"/>
        <v>0.38696921262681888</v>
      </c>
      <c r="Z20" s="12">
        <f t="shared" si="41"/>
        <v>0.3552548523503421</v>
      </c>
      <c r="AA20" s="12">
        <f t="shared" si="41"/>
        <v>0.35888840393141197</v>
      </c>
      <c r="AB20" s="63">
        <f t="shared" si="41"/>
        <v>0.37907015859362109</v>
      </c>
      <c r="AC20" s="67">
        <f t="shared" si="41"/>
        <v>0.35138587557163609</v>
      </c>
      <c r="AD20" s="12">
        <f t="shared" si="41"/>
        <v>0.36682214133664631</v>
      </c>
      <c r="AE20" s="12">
        <f t="shared" si="41"/>
        <v>0.35923238238436273</v>
      </c>
      <c r="AF20" s="12">
        <f t="shared" si="41"/>
        <v>0.36140778567579357</v>
      </c>
      <c r="AG20" s="12">
        <f t="shared" si="41"/>
        <v>0.35997090288183436</v>
      </c>
      <c r="AH20" s="12">
        <f t="shared" si="41"/>
        <v>0.33872642312314466</v>
      </c>
      <c r="AI20" s="12">
        <f t="shared" si="41"/>
        <v>0.35007817679437381</v>
      </c>
      <c r="AJ20" s="63">
        <f t="shared" si="41"/>
        <v>0.35459443322133938</v>
      </c>
      <c r="AK20" s="67">
        <f t="shared" si="41"/>
        <v>0.36364830051523744</v>
      </c>
      <c r="AL20" s="12">
        <f t="shared" si="41"/>
        <v>0.41037497267960665</v>
      </c>
      <c r="AM20" s="12">
        <f t="shared" si="41"/>
        <v>0.38825529424749639</v>
      </c>
      <c r="AN20" s="12">
        <f t="shared" si="41"/>
        <v>0.39132667452253023</v>
      </c>
      <c r="AO20" s="12">
        <f t="shared" si="41"/>
        <v>0.38925275771538714</v>
      </c>
      <c r="AP20" s="12">
        <f t="shared" si="41"/>
        <v>0.3797263102929081</v>
      </c>
      <c r="AQ20" s="12">
        <f t="shared" si="41"/>
        <v>0.38552273540907434</v>
      </c>
      <c r="AR20" s="63">
        <f t="shared" si="41"/>
        <v>0.38691509640846827</v>
      </c>
      <c r="AS20" s="67">
        <f t="shared" si="41"/>
        <v>0.44231593192199514</v>
      </c>
      <c r="AT20" s="12">
        <f t="shared" si="41"/>
        <v>0.38302002365465337</v>
      </c>
      <c r="AU20" s="12">
        <f t="shared" si="41"/>
        <v>0.41391941144358674</v>
      </c>
      <c r="AV20" s="12">
        <f t="shared" si="41"/>
        <v>0.3877910169422813</v>
      </c>
      <c r="AW20" s="12">
        <f t="shared" si="41"/>
        <v>0.40533802579289274</v>
      </c>
      <c r="AX20" s="46">
        <f t="shared" si="41"/>
        <v>0.70000000000000007</v>
      </c>
      <c r="AY20" s="12">
        <f t="shared" si="41"/>
        <v>0.54770293509379575</v>
      </c>
      <c r="AZ20" s="63">
        <f t="shared" si="41"/>
        <v>0.48089651680369916</v>
      </c>
      <c r="BA20" s="46">
        <f>IFERROR(BA19/BA13,"na")</f>
        <v>0.70000000000000007</v>
      </c>
      <c r="BB20" s="46">
        <f>IFERROR(BB19/BB13,"na")</f>
        <v>0.7</v>
      </c>
      <c r="BC20" s="12">
        <f t="shared" si="41"/>
        <v>0.70000000000000018</v>
      </c>
      <c r="BD20" s="46">
        <f t="shared" si="41"/>
        <v>0.70000000000000007</v>
      </c>
      <c r="BE20" s="12">
        <f t="shared" si="41"/>
        <v>0.70000000000000018</v>
      </c>
      <c r="BF20" s="46">
        <f t="shared" si="41"/>
        <v>0.70000000000000007</v>
      </c>
      <c r="BG20" s="12">
        <f t="shared" si="41"/>
        <v>0.70000000000000007</v>
      </c>
      <c r="BH20" s="63">
        <f t="shared" si="41"/>
        <v>0.70000000000000029</v>
      </c>
      <c r="BI20" s="46">
        <f>IFERROR(BI19/BI13,"na")</f>
        <v>0.7</v>
      </c>
      <c r="BJ20" s="46">
        <f>IFERROR(BJ19/BJ13,"na")</f>
        <v>0.70000000000000007</v>
      </c>
      <c r="BK20" s="12">
        <f t="shared" ref="BK20" si="42">IFERROR(BK19/BK13,"na")</f>
        <v>0.7</v>
      </c>
      <c r="BL20" s="46">
        <f t="shared" ref="BL20" si="43">IFERROR(BL19/BL13,"na")</f>
        <v>0.7</v>
      </c>
      <c r="BM20" s="12">
        <f t="shared" ref="BM20" si="44">IFERROR(BM19/BM13,"na")</f>
        <v>0.7</v>
      </c>
      <c r="BN20" s="46">
        <f t="shared" ref="BN20" si="45">IFERROR(BN19/BN13,"na")</f>
        <v>0.70000000000000007</v>
      </c>
      <c r="BO20" s="12">
        <f t="shared" ref="BO20" si="46">IFERROR(BO19/BO13,"na")</f>
        <v>0.70000000000000007</v>
      </c>
      <c r="BP20" s="63">
        <f t="shared" ref="BP20" si="47">IFERROR(BP19/BP13,"na")</f>
        <v>0.7</v>
      </c>
      <c r="BQ20" s="46">
        <f>IFERROR(BQ19/BQ13,"na")</f>
        <v>0.70000000000000007</v>
      </c>
      <c r="BR20" s="46">
        <f>IFERROR(BR19/BR13,"na")</f>
        <v>0.70000000000000007</v>
      </c>
      <c r="BS20" s="12">
        <f t="shared" ref="BS20" si="48">IFERROR(BS19/BS13,"na")</f>
        <v>0.70000000000000007</v>
      </c>
      <c r="BT20" s="46">
        <f t="shared" ref="BT20" si="49">IFERROR(BT19/BT13,"na")</f>
        <v>0.7</v>
      </c>
      <c r="BU20" s="12">
        <f t="shared" ref="BU20" si="50">IFERROR(BU19/BU13,"na")</f>
        <v>0.70000000000000007</v>
      </c>
      <c r="BV20" s="46">
        <f t="shared" ref="BV20" si="51">IFERROR(BV19/BV13,"na")</f>
        <v>0.7</v>
      </c>
      <c r="BW20" s="12">
        <f t="shared" ref="BW20" si="52">IFERROR(BW19/BW13,"na")</f>
        <v>0.70000000000000018</v>
      </c>
      <c r="BX20" s="63">
        <f t="shared" ref="BX20" si="53">IFERROR(BX19/BX13,"na")</f>
        <v>0.70000000000000018</v>
      </c>
      <c r="BY20" s="46">
        <f>IFERROR(BY19/BY13,"na")</f>
        <v>0.70000000000000007</v>
      </c>
      <c r="BZ20" s="46">
        <f>IFERROR(BZ19/BZ13,"na")</f>
        <v>0.70000000000000007</v>
      </c>
      <c r="CA20" s="12">
        <f t="shared" ref="CA20" si="54">IFERROR(CA19/CA13,"na")</f>
        <v>0.70000000000000007</v>
      </c>
      <c r="CB20" s="46">
        <f t="shared" ref="CB20" si="55">IFERROR(CB19/CB13,"na")</f>
        <v>0.70000000000000007</v>
      </c>
      <c r="CC20" s="12">
        <f t="shared" ref="CC20" si="56">IFERROR(CC19/CC13,"na")</f>
        <v>0.70000000000000007</v>
      </c>
      <c r="CD20" s="46">
        <f t="shared" ref="CD20" si="57">IFERROR(CD19/CD13,"na")</f>
        <v>0.7</v>
      </c>
      <c r="CE20" s="12">
        <f t="shared" ref="CE20" si="58">IFERROR(CE19/CE13,"na")</f>
        <v>0.70000000000000007</v>
      </c>
      <c r="CF20" s="63">
        <f t="shared" ref="CF20" si="59">IFERROR(CF19/CF13,"na")</f>
        <v>0.70000000000000018</v>
      </c>
      <c r="CG20" s="46">
        <f>IFERROR(CG19/CG13,"na")</f>
        <v>0.70000000000000007</v>
      </c>
      <c r="CH20" s="46">
        <f>IFERROR(CH19/CH13,"na")</f>
        <v>0.70000000000000007</v>
      </c>
      <c r="CI20" s="12">
        <f t="shared" ref="CI20" si="60">IFERROR(CI19/CI13,"na")</f>
        <v>0.70000000000000007</v>
      </c>
      <c r="CJ20" s="46">
        <f t="shared" ref="CJ20" si="61">IFERROR(CJ19/CJ13,"na")</f>
        <v>0.70000000000000007</v>
      </c>
      <c r="CK20" s="12">
        <f t="shared" ref="CK20" si="62">IFERROR(CK19/CK13,"na")</f>
        <v>0.70000000000000007</v>
      </c>
      <c r="CL20" s="46">
        <f t="shared" ref="CL20" si="63">IFERROR(CL19/CL13,"na")</f>
        <v>0.70000000000000007</v>
      </c>
      <c r="CM20" s="12">
        <f t="shared" ref="CM20" si="64">IFERROR(CM19/CM13,"na")</f>
        <v>0.70000000000000007</v>
      </c>
      <c r="CN20" s="63">
        <f t="shared" ref="CN20" si="65">IFERROR(CN19/CN13,"na")</f>
        <v>0.70000000000000007</v>
      </c>
      <c r="CO20" s="46">
        <f>IFERROR(CO19/CO13,"na")</f>
        <v>0.7</v>
      </c>
      <c r="CP20" s="46">
        <f>IFERROR(CP19/CP13,"na")</f>
        <v>0.70000000000000007</v>
      </c>
      <c r="CQ20" s="12">
        <f t="shared" ref="CQ20" si="66">IFERROR(CQ19/CQ13,"na")</f>
        <v>0.7</v>
      </c>
      <c r="CR20" s="46">
        <f t="shared" ref="CR20" si="67">IFERROR(CR19/CR13,"na")</f>
        <v>0.70000000000000007</v>
      </c>
      <c r="CS20" s="12">
        <f t="shared" ref="CS20" si="68">IFERROR(CS19/CS13,"na")</f>
        <v>0.70000000000000007</v>
      </c>
      <c r="CT20" s="46">
        <f t="shared" ref="CT20" si="69">IFERROR(CT19/CT13,"na")</f>
        <v>0.70000000000000007</v>
      </c>
      <c r="CU20" s="12">
        <f t="shared" ref="CU20" si="70">IFERROR(CU19/CU13,"na")</f>
        <v>0.70000000000000007</v>
      </c>
      <c r="CV20" s="63">
        <f t="shared" ref="CV20" si="71">IFERROR(CV19/CV13,"na")</f>
        <v>0.70000000000000007</v>
      </c>
      <c r="CW20" s="46">
        <f>IFERROR(CW19/CW13,"na")</f>
        <v>0.70000000000000007</v>
      </c>
      <c r="CX20" s="46">
        <f>IFERROR(CX19/CX13,"na")</f>
        <v>0.7</v>
      </c>
      <c r="CY20" s="12">
        <f t="shared" ref="CY20" si="72">IFERROR(CY19/CY13,"na")</f>
        <v>0.70000000000000007</v>
      </c>
      <c r="CZ20" s="46">
        <f t="shared" ref="CZ20" si="73">IFERROR(CZ19/CZ13,"na")</f>
        <v>0.70000000000000007</v>
      </c>
      <c r="DA20" s="12">
        <f t="shared" ref="DA20" si="74">IFERROR(DA19/DA13,"na")</f>
        <v>0.70000000000000007</v>
      </c>
      <c r="DB20" s="46">
        <f t="shared" ref="DB20" si="75">IFERROR(DB19/DB13,"na")</f>
        <v>0.70000000000000018</v>
      </c>
      <c r="DC20" s="12">
        <f t="shared" ref="DC20" si="76">IFERROR(DC19/DC13,"na")</f>
        <v>0.70000000000000007</v>
      </c>
      <c r="DD20" s="63">
        <f t="shared" ref="DD20" si="77">IFERROR(DD19/DD13,"na")</f>
        <v>0.70000000000000018</v>
      </c>
      <c r="DE20" s="46">
        <f>IFERROR(DE19/DE13,"na")</f>
        <v>0.70000000000000018</v>
      </c>
      <c r="DF20" s="46">
        <f>IFERROR(DF19/DF13,"na")</f>
        <v>0.70000000000000007</v>
      </c>
      <c r="DG20" s="12">
        <f t="shared" ref="DG20" si="78">IFERROR(DG19/DG13,"na")</f>
        <v>0.70000000000000007</v>
      </c>
      <c r="DH20" s="46">
        <f t="shared" ref="DH20" si="79">IFERROR(DH19/DH13,"na")</f>
        <v>0.70000000000000007</v>
      </c>
      <c r="DI20" s="12">
        <f t="shared" ref="DI20" si="80">IFERROR(DI19/DI13,"na")</f>
        <v>0.70000000000000018</v>
      </c>
      <c r="DJ20" s="46">
        <f t="shared" ref="DJ20" si="81">IFERROR(DJ19/DJ13,"na")</f>
        <v>0.70000000000000007</v>
      </c>
      <c r="DK20" s="12">
        <f t="shared" ref="DK20" si="82">IFERROR(DK19/DK13,"na")</f>
        <v>0.70000000000000007</v>
      </c>
      <c r="DL20" s="63">
        <f t="shared" ref="DL20" si="83">IFERROR(DL19/DL13,"na")</f>
        <v>0.70000000000000007</v>
      </c>
      <c r="DM20" s="46">
        <f>IFERROR(DM19/DM13,"na")</f>
        <v>0.70000000000000007</v>
      </c>
      <c r="DN20" s="46">
        <f>IFERROR(DN19/DN13,"na")</f>
        <v>0.70000000000000007</v>
      </c>
      <c r="DO20" s="12">
        <f t="shared" ref="DO20" si="84">IFERROR(DO19/DO13,"na")</f>
        <v>0.70000000000000007</v>
      </c>
      <c r="DP20" s="46">
        <f t="shared" ref="DP20" si="85">IFERROR(DP19/DP13,"na")</f>
        <v>0.7</v>
      </c>
      <c r="DQ20" s="12">
        <f t="shared" ref="DQ20" si="86">IFERROR(DQ19/DQ13,"na")</f>
        <v>0.70000000000000018</v>
      </c>
      <c r="DR20" s="46">
        <f t="shared" ref="DR20" si="87">IFERROR(DR19/DR13,"na")</f>
        <v>0.70000000000000007</v>
      </c>
      <c r="DS20" s="12">
        <f t="shared" ref="DS20" si="88">IFERROR(DS19/DS13,"na")</f>
        <v>0.70000000000000007</v>
      </c>
      <c r="DT20" s="63">
        <f t="shared" ref="DT20" si="89">IFERROR(DT19/DT13,"na")</f>
        <v>0.7</v>
      </c>
    </row>
    <row r="21" spans="2:124" x14ac:dyDescent="0.25">
      <c r="B21" s="39" t="s">
        <v>212</v>
      </c>
      <c r="C21" s="10" t="s">
        <v>57</v>
      </c>
      <c r="E21" s="66">
        <v>30865.599999999999</v>
      </c>
      <c r="F21" s="15">
        <v>36369.5</v>
      </c>
      <c r="G21" s="15">
        <f>E21+F21</f>
        <v>67235.100000000006</v>
      </c>
      <c r="H21" s="15">
        <v>35323.1</v>
      </c>
      <c r="I21" s="15">
        <f>E21+F21+H21</f>
        <v>102558.20000000001</v>
      </c>
      <c r="J21" s="15">
        <v>36840.199999999997</v>
      </c>
      <c r="K21" s="15">
        <f>H21+J21</f>
        <v>72163.299999999988</v>
      </c>
      <c r="L21" s="58">
        <f>E21+F21+H21+J21</f>
        <v>139398.40000000002</v>
      </c>
      <c r="M21" s="66">
        <v>38933.699999999997</v>
      </c>
      <c r="N21" s="15">
        <v>40298.400000000001</v>
      </c>
      <c r="O21" s="15">
        <f>M21+N21</f>
        <v>79232.100000000006</v>
      </c>
      <c r="P21" s="15">
        <v>42106.9</v>
      </c>
      <c r="Q21" s="15">
        <f>M21+N21+P21</f>
        <v>121339</v>
      </c>
      <c r="R21" s="15">
        <v>42660.4</v>
      </c>
      <c r="S21" s="15">
        <f>P21+R21</f>
        <v>84767.3</v>
      </c>
      <c r="T21" s="58">
        <f>M21+N21+P21+R21</f>
        <v>163999.4</v>
      </c>
      <c r="U21" s="66">
        <v>48399.4</v>
      </c>
      <c r="V21" s="15">
        <v>51979.4</v>
      </c>
      <c r="W21" s="15">
        <f>U21+V21</f>
        <v>100378.8</v>
      </c>
      <c r="X21" s="15">
        <v>50481.3</v>
      </c>
      <c r="Y21" s="15">
        <f>U21+V21+X21</f>
        <v>150860.1</v>
      </c>
      <c r="Z21" s="15">
        <v>51899.8</v>
      </c>
      <c r="AA21" s="15">
        <f>X21+Z21</f>
        <v>102381.1</v>
      </c>
      <c r="AB21" s="58">
        <f>U21+V21+X21+Z21</f>
        <v>202759.90000000002</v>
      </c>
      <c r="AC21" s="66">
        <v>50549.2</v>
      </c>
      <c r="AD21" s="15">
        <v>54516.9</v>
      </c>
      <c r="AE21" s="15">
        <f>AC21+AD21</f>
        <v>105066.1</v>
      </c>
      <c r="AF21" s="15">
        <v>57156.3</v>
      </c>
      <c r="AG21" s="15">
        <f>AC21+AD21+AF21</f>
        <v>162222.40000000002</v>
      </c>
      <c r="AH21" s="15">
        <v>55503.4</v>
      </c>
      <c r="AI21" s="15">
        <f>AF21+AH21</f>
        <v>112659.70000000001</v>
      </c>
      <c r="AJ21" s="58">
        <f>AC21+AD21+AF21+AH21</f>
        <v>217725.80000000002</v>
      </c>
      <c r="AK21" s="66">
        <v>54915.4</v>
      </c>
      <c r="AL21" s="15">
        <v>62224</v>
      </c>
      <c r="AM21" s="15">
        <f>AK21+AL21</f>
        <v>117139.4</v>
      </c>
      <c r="AN21" s="15">
        <v>60160.4</v>
      </c>
      <c r="AO21" s="15">
        <f>AK21+AL21+AN21</f>
        <v>177299.8</v>
      </c>
      <c r="AP21" s="15">
        <v>62197.599999999999</v>
      </c>
      <c r="AQ21" s="15">
        <f>AN21+AP21</f>
        <v>122358</v>
      </c>
      <c r="AR21" s="58">
        <f>AK21+AL21+AN21+AP21</f>
        <v>239497.4</v>
      </c>
      <c r="AS21" s="66">
        <v>62383</v>
      </c>
      <c r="AT21" s="15">
        <v>65774.5</v>
      </c>
      <c r="AU21" s="15">
        <f>AS21+AT21</f>
        <v>128157.5</v>
      </c>
      <c r="AV21" s="15">
        <v>67965.5</v>
      </c>
      <c r="AW21" s="15">
        <f>AS21+AT21+AV21</f>
        <v>196123</v>
      </c>
      <c r="AX21" s="48">
        <f>IFERROR(AX13*AX22,"na")</f>
        <v>125355.84600000001</v>
      </c>
      <c r="AY21" s="15">
        <f>AV21+AX21</f>
        <v>193321.34600000002</v>
      </c>
      <c r="AZ21" s="58">
        <f>AS21+AT21+AV21+AX21</f>
        <v>321478.84600000002</v>
      </c>
      <c r="BA21" s="48">
        <f>IFERROR(BA13*BA22,"na")</f>
        <v>131623.63830000002</v>
      </c>
      <c r="BB21" s="48">
        <f>IFERROR(BB13*BB22,"na")</f>
        <v>138204.82021500001</v>
      </c>
      <c r="BC21" s="15">
        <f>BA21+BB21</f>
        <v>269828.45851500006</v>
      </c>
      <c r="BD21" s="48">
        <f>IFERROR(BD13*BD22,"na")</f>
        <v>145115.06122575002</v>
      </c>
      <c r="BE21" s="15">
        <f>BA21+BB21+BD21</f>
        <v>414943.51974075008</v>
      </c>
      <c r="BF21" s="48">
        <f>IFERROR(BF13*BF22,"na")</f>
        <v>152370.81428703753</v>
      </c>
      <c r="BG21" s="15">
        <f>BD21+BF21</f>
        <v>297485.87551278755</v>
      </c>
      <c r="BH21" s="58">
        <f>BA21+BB21+BD21+BF21</f>
        <v>567314.33402778767</v>
      </c>
      <c r="BI21" s="48">
        <f>IFERROR(BI13*BI22,"na")</f>
        <v>159989.3550013894</v>
      </c>
      <c r="BJ21" s="48">
        <f>IFERROR(BJ13*BJ22,"na")</f>
        <v>167988.82275145888</v>
      </c>
      <c r="BK21" s="15">
        <f>BI21+BJ21</f>
        <v>327978.17775284825</v>
      </c>
      <c r="BL21" s="48">
        <f>IFERROR(BL13*BL22,"na")</f>
        <v>176388.26388903183</v>
      </c>
      <c r="BM21" s="15">
        <f>BI21+BJ21+BL21</f>
        <v>504366.44164188008</v>
      </c>
      <c r="BN21" s="48">
        <f>IFERROR(BN13*BN22,"na")</f>
        <v>185207.67708348343</v>
      </c>
      <c r="BO21" s="15">
        <f>BL21+BN21</f>
        <v>361595.94097251527</v>
      </c>
      <c r="BP21" s="58">
        <f>BI21+BJ21+BL21+BN21</f>
        <v>689574.11872536351</v>
      </c>
      <c r="BQ21" s="48">
        <f>IFERROR(BQ13*BQ22,"na")</f>
        <v>194468.0609376576</v>
      </c>
      <c r="BR21" s="48">
        <f>IFERROR(BR13*BR22,"na")</f>
        <v>204191.46398454052</v>
      </c>
      <c r="BS21" s="15">
        <f>BQ21+BR21</f>
        <v>398659.52492219815</v>
      </c>
      <c r="BT21" s="48">
        <f>IFERROR(BT13*BT22,"na")</f>
        <v>214401.03718376756</v>
      </c>
      <c r="BU21" s="15">
        <f>BQ21+BR21+BT21</f>
        <v>613060.56210596568</v>
      </c>
      <c r="BV21" s="48">
        <f>IFERROR(BV13*BV22,"na")</f>
        <v>225121.08904295592</v>
      </c>
      <c r="BW21" s="15">
        <f>BT21+BV21</f>
        <v>439522.12622672349</v>
      </c>
      <c r="BX21" s="58">
        <f>BQ21+BR21+BT21+BV21</f>
        <v>838181.65114892158</v>
      </c>
      <c r="BY21" s="48">
        <f>IFERROR(BY13*BY22,"na")</f>
        <v>236377.14349510375</v>
      </c>
      <c r="BZ21" s="48">
        <f>IFERROR(BZ13*BZ22,"na")</f>
        <v>248196.00066985894</v>
      </c>
      <c r="CA21" s="15">
        <f>BY21+BZ21</f>
        <v>484573.14416496269</v>
      </c>
      <c r="CB21" s="48">
        <f>IFERROR(CB13*CB22,"na")</f>
        <v>260605.80070335191</v>
      </c>
      <c r="CC21" s="15">
        <f>BY21+BZ21+CB21</f>
        <v>745178.94486831455</v>
      </c>
      <c r="CD21" s="48">
        <f>IFERROR(CD13*CD22,"na")</f>
        <v>273636.0907385195</v>
      </c>
      <c r="CE21" s="15">
        <f>CB21+CD21</f>
        <v>534241.89144187141</v>
      </c>
      <c r="CF21" s="58">
        <f>BY21+BZ21+CB21+CD21</f>
        <v>1018815.0356068341</v>
      </c>
      <c r="CG21" s="48">
        <f>IFERROR(CG13*CG22,"na")</f>
        <v>287317.89527544554</v>
      </c>
      <c r="CH21" s="48">
        <f>IFERROR(CH13*CH22,"na")</f>
        <v>301683.7900392178</v>
      </c>
      <c r="CI21" s="15">
        <f>CG21+CH21</f>
        <v>589001.68531466334</v>
      </c>
      <c r="CJ21" s="48">
        <f>IFERROR(CJ13*CJ22,"na")</f>
        <v>316767.97954117873</v>
      </c>
      <c r="CK21" s="15">
        <f>CG21+CH21+CJ21</f>
        <v>905769.66485584201</v>
      </c>
      <c r="CL21" s="48">
        <f>IFERROR(CL13*CL22,"na")</f>
        <v>332606.37851823767</v>
      </c>
      <c r="CM21" s="15">
        <f>CJ21+CL21</f>
        <v>649374.35805941641</v>
      </c>
      <c r="CN21" s="58">
        <f>CG21+CH21+CJ21+CL21</f>
        <v>1238376.0433740797</v>
      </c>
      <c r="CO21" s="48">
        <f>IFERROR(CO13*CO22,"na")</f>
        <v>349236.69744414958</v>
      </c>
      <c r="CP21" s="48">
        <f>IFERROR(CP13*CP22,"na")</f>
        <v>366698.53231635713</v>
      </c>
      <c r="CQ21" s="15">
        <f>CO21+CP21</f>
        <v>715935.22976050666</v>
      </c>
      <c r="CR21" s="48">
        <f>IFERROR(CR13*CR22,"na")</f>
        <v>385033.45893217501</v>
      </c>
      <c r="CS21" s="15">
        <f>CO21+CP21+CR21</f>
        <v>1100968.6886926817</v>
      </c>
      <c r="CT21" s="48">
        <f>IFERROR(CT13*CT22,"na")</f>
        <v>404285.13187878375</v>
      </c>
      <c r="CU21" s="15">
        <f>CR21+CT21</f>
        <v>789318.59081095876</v>
      </c>
      <c r="CV21" s="58">
        <f>CO21+CP21+CR21+CT21</f>
        <v>1505253.8205714654</v>
      </c>
      <c r="CW21" s="48">
        <f>IFERROR(CW13*CW22,"na")</f>
        <v>424499.38847272302</v>
      </c>
      <c r="CX21" s="48">
        <f>IFERROR(CX13*CX22,"na")</f>
        <v>445724.35789635917</v>
      </c>
      <c r="CY21" s="15">
        <f>CW21+CX21</f>
        <v>870223.74636908225</v>
      </c>
      <c r="CZ21" s="48">
        <f>IFERROR(CZ13*CZ22,"na")</f>
        <v>468010.57579117717</v>
      </c>
      <c r="DA21" s="15">
        <f>CW21+CX21+CZ21</f>
        <v>1338234.3221602594</v>
      </c>
      <c r="DB21" s="48">
        <f>IFERROR(DB13*DB22,"na")</f>
        <v>491411.10458073608</v>
      </c>
      <c r="DC21" s="15">
        <f>CZ21+DB21</f>
        <v>959421.68037191324</v>
      </c>
      <c r="DD21" s="58">
        <f>CW21+CX21+CZ21+DB21</f>
        <v>1829645.4267409954</v>
      </c>
      <c r="DE21" s="48">
        <f>IFERROR(DE13*DE22,"na")</f>
        <v>515981.65980977291</v>
      </c>
      <c r="DF21" s="48">
        <f>IFERROR(DF13*DF22,"na")</f>
        <v>541780.74280026159</v>
      </c>
      <c r="DG21" s="15">
        <f>DE21+DF21</f>
        <v>1057762.4026100344</v>
      </c>
      <c r="DH21" s="48">
        <f>IFERROR(DH13*DH22,"na")</f>
        <v>568869.77994027466</v>
      </c>
      <c r="DI21" s="15">
        <f>DE21+DF21+DH21</f>
        <v>1626632.1825503092</v>
      </c>
      <c r="DJ21" s="48">
        <f>IFERROR(DJ13*DJ22,"na")</f>
        <v>597313.26893728843</v>
      </c>
      <c r="DK21" s="15">
        <f>DH21+DJ21</f>
        <v>1166183.0488775631</v>
      </c>
      <c r="DL21" s="58">
        <f>DE21+DF21+DH21+DJ21</f>
        <v>2223945.4514875975</v>
      </c>
      <c r="DM21" s="48">
        <f>IFERROR(DM13*DM22,"na")</f>
        <v>627178.9323841529</v>
      </c>
      <c r="DN21" s="48">
        <f>IFERROR(DN13*DN22,"na")</f>
        <v>658537.87900336052</v>
      </c>
      <c r="DO21" s="15">
        <f>DM21+DN21</f>
        <v>1285716.8113875133</v>
      </c>
      <c r="DP21" s="48">
        <f>IFERROR(DP13*DP22,"na")</f>
        <v>691464.77295352845</v>
      </c>
      <c r="DQ21" s="15">
        <f>DM21+DN21+DP21</f>
        <v>1977181.5843410417</v>
      </c>
      <c r="DR21" s="48">
        <f>IFERROR(DR13*DR22,"na")</f>
        <v>726038.01160120498</v>
      </c>
      <c r="DS21" s="15">
        <f>DP21+DR21</f>
        <v>1417502.7845547334</v>
      </c>
      <c r="DT21" s="58">
        <f>DM21+DN21+DP21+DR21</f>
        <v>2703219.5959422467</v>
      </c>
    </row>
    <row r="22" spans="2:124" ht="14.4" x14ac:dyDescent="0.3">
      <c r="B22" s="41" t="s">
        <v>24</v>
      </c>
      <c r="C22" s="12" t="s">
        <v>58</v>
      </c>
      <c r="D22" s="12"/>
      <c r="E22" s="51">
        <f t="shared" ref="E22:AW22" si="90">IFERROR(E21/E13,"na")</f>
        <v>0.2945623688977197</v>
      </c>
      <c r="F22" s="46">
        <f t="shared" si="90"/>
        <v>0.27662021279589527</v>
      </c>
      <c r="G22" s="46">
        <f t="shared" si="90"/>
        <v>0.28457771793854891</v>
      </c>
      <c r="H22" s="46">
        <f t="shared" si="90"/>
        <v>0.2500842508892363</v>
      </c>
      <c r="I22" s="46">
        <f t="shared" si="90"/>
        <v>0.27167195353734697</v>
      </c>
      <c r="J22" s="46">
        <f t="shared" si="90"/>
        <v>0.23915421403147286</v>
      </c>
      <c r="K22" s="46">
        <f t="shared" si="90"/>
        <v>0.24438235826996307</v>
      </c>
      <c r="L22" s="52">
        <f t="shared" si="90"/>
        <v>0.26224830270348376</v>
      </c>
      <c r="M22" s="51">
        <f t="shared" si="90"/>
        <v>0.27463122640497939</v>
      </c>
      <c r="N22" s="46">
        <f t="shared" si="90"/>
        <v>0.27147243603303073</v>
      </c>
      <c r="O22" s="46">
        <f t="shared" si="90"/>
        <v>0.27301549562215077</v>
      </c>
      <c r="P22" s="46">
        <f t="shared" si="90"/>
        <v>0.22926798723714731</v>
      </c>
      <c r="Q22" s="46">
        <f t="shared" si="90"/>
        <v>0.25606021917449762</v>
      </c>
      <c r="R22" s="46">
        <f t="shared" si="90"/>
        <v>0.24028586201885543</v>
      </c>
      <c r="S22" s="46">
        <f t="shared" si="90"/>
        <v>0.23468361691724932</v>
      </c>
      <c r="T22" s="52">
        <f t="shared" si="90"/>
        <v>0.25176095148794336</v>
      </c>
      <c r="U22" s="51">
        <f t="shared" si="90"/>
        <v>0.2440559782605955</v>
      </c>
      <c r="V22" s="46">
        <f t="shared" si="90"/>
        <v>0.27933899398108342</v>
      </c>
      <c r="W22" s="46">
        <f t="shared" si="90"/>
        <v>0.26113607256329269</v>
      </c>
      <c r="X22" s="46">
        <f t="shared" si="90"/>
        <v>0.26540260190897791</v>
      </c>
      <c r="Y22" s="46">
        <f t="shared" si="90"/>
        <v>0.2625483989535663</v>
      </c>
      <c r="Z22" s="46">
        <f t="shared" si="90"/>
        <v>0.27232138874998757</v>
      </c>
      <c r="AA22" s="46">
        <f t="shared" si="90"/>
        <v>0.26886541484610654</v>
      </c>
      <c r="AB22" s="52">
        <f t="shared" si="90"/>
        <v>0.26498254467792703</v>
      </c>
      <c r="AC22" s="51">
        <f t="shared" si="90"/>
        <v>0.27119426078409914</v>
      </c>
      <c r="AD22" s="46">
        <f t="shared" si="90"/>
        <v>0.28291044845827873</v>
      </c>
      <c r="AE22" s="46">
        <f t="shared" si="90"/>
        <v>0.27714979094949815</v>
      </c>
      <c r="AF22" s="46">
        <f t="shared" si="90"/>
        <v>0.29334240036952453</v>
      </c>
      <c r="AG22" s="46">
        <f t="shared" si="90"/>
        <v>0.28264696658187272</v>
      </c>
      <c r="AH22" s="46">
        <f t="shared" si="90"/>
        <v>0.28541603137635635</v>
      </c>
      <c r="AI22" s="46">
        <f t="shared" si="90"/>
        <v>0.28938308530042522</v>
      </c>
      <c r="AJ22" s="52">
        <f t="shared" si="90"/>
        <v>0.28334775064552559</v>
      </c>
      <c r="AK22" s="51">
        <f t="shared" si="90"/>
        <v>0.2741712265846547</v>
      </c>
      <c r="AL22" s="46">
        <f t="shared" si="90"/>
        <v>0.27925817782961859</v>
      </c>
      <c r="AM22" s="46">
        <f t="shared" si="90"/>
        <v>0.27685009438334596</v>
      </c>
      <c r="AN22" s="46">
        <f t="shared" si="90"/>
        <v>0.29562879177276835</v>
      </c>
      <c r="AO22" s="46">
        <f t="shared" si="90"/>
        <v>0.28294867643545546</v>
      </c>
      <c r="AP22" s="46">
        <f t="shared" si="90"/>
        <v>0.3052439199150388</v>
      </c>
      <c r="AQ22" s="46">
        <f t="shared" si="90"/>
        <v>0.30043946988607373</v>
      </c>
      <c r="AR22" s="52">
        <f t="shared" si="90"/>
        <v>0.2884196275360279</v>
      </c>
      <c r="AS22" s="51">
        <f t="shared" si="90"/>
        <v>0.26971358901136433</v>
      </c>
      <c r="AT22" s="46">
        <f t="shared" si="90"/>
        <v>0.30944172571704931</v>
      </c>
      <c r="AU22" s="46">
        <f t="shared" si="90"/>
        <v>0.28873919938646231</v>
      </c>
      <c r="AV22" s="46">
        <f t="shared" si="90"/>
        <v>0.31310926057648719</v>
      </c>
      <c r="AW22" s="46">
        <f t="shared" si="90"/>
        <v>0.29674309313478137</v>
      </c>
      <c r="AX22" s="43">
        <v>0.55000000000000004</v>
      </c>
      <c r="AY22" s="46">
        <f>IFERROR(AY21/AY13,"na")</f>
        <v>0.43444354174462796</v>
      </c>
      <c r="AZ22" s="52">
        <f t="shared" ref="AZ22" si="91">IFERROR(AZ21/AZ13,"na")</f>
        <v>0.36168431866037448</v>
      </c>
      <c r="BA22" s="43">
        <v>0.55000000000000004</v>
      </c>
      <c r="BB22" s="43">
        <v>0.55000000000000004</v>
      </c>
      <c r="BC22" s="46">
        <f t="shared" ref="BC22" si="92">IFERROR(BC21/BC13,"na")</f>
        <v>0.55000000000000016</v>
      </c>
      <c r="BD22" s="43">
        <v>0.55000000000000004</v>
      </c>
      <c r="BE22" s="46">
        <f t="shared" ref="BE22" si="93">IFERROR(BE21/BE13,"na")</f>
        <v>0.55000000000000016</v>
      </c>
      <c r="BF22" s="43">
        <v>0.55000000000000004</v>
      </c>
      <c r="BG22" s="46">
        <f>IFERROR(BG21/BG13,"na")</f>
        <v>0.55000000000000004</v>
      </c>
      <c r="BH22" s="52">
        <f t="shared" ref="BH22" si="94">IFERROR(BH21/BH13,"na")</f>
        <v>0.55000000000000016</v>
      </c>
      <c r="BI22" s="43">
        <v>0.55000000000000004</v>
      </c>
      <c r="BJ22" s="43">
        <v>0.55000000000000004</v>
      </c>
      <c r="BK22" s="46">
        <f t="shared" ref="BK22" si="95">IFERROR(BK21/BK13,"na")</f>
        <v>0.54999999999999993</v>
      </c>
      <c r="BL22" s="43">
        <v>0.55000000000000004</v>
      </c>
      <c r="BM22" s="46">
        <f t="shared" ref="BM22" si="96">IFERROR(BM21/BM13,"na")</f>
        <v>0.54999999999999993</v>
      </c>
      <c r="BN22" s="43">
        <v>0.55000000000000004</v>
      </c>
      <c r="BO22" s="46">
        <f>IFERROR(BO21/BO13,"na")</f>
        <v>0.55000000000000004</v>
      </c>
      <c r="BP22" s="52">
        <f t="shared" ref="BP22" si="97">IFERROR(BP21/BP13,"na")</f>
        <v>0.55000000000000004</v>
      </c>
      <c r="BQ22" s="43">
        <v>0.55000000000000004</v>
      </c>
      <c r="BR22" s="43">
        <v>0.55000000000000004</v>
      </c>
      <c r="BS22" s="46">
        <f t="shared" ref="BS22" si="98">IFERROR(BS21/BS13,"na")</f>
        <v>0.55000000000000004</v>
      </c>
      <c r="BT22" s="43">
        <v>0.55000000000000004</v>
      </c>
      <c r="BU22" s="46">
        <f t="shared" ref="BU22" si="99">IFERROR(BU21/BU13,"na")</f>
        <v>0.55000000000000016</v>
      </c>
      <c r="BV22" s="43">
        <v>0.55000000000000004</v>
      </c>
      <c r="BW22" s="46">
        <f>IFERROR(BW21/BW13,"na")</f>
        <v>0.55000000000000004</v>
      </c>
      <c r="BX22" s="52">
        <f t="shared" ref="BX22" si="100">IFERROR(BX21/BX13,"na")</f>
        <v>0.55000000000000016</v>
      </c>
      <c r="BY22" s="43">
        <v>0.55000000000000004</v>
      </c>
      <c r="BZ22" s="43">
        <v>0.55000000000000004</v>
      </c>
      <c r="CA22" s="46">
        <f t="shared" ref="CA22" si="101">IFERROR(CA21/CA13,"na")</f>
        <v>0.55000000000000004</v>
      </c>
      <c r="CB22" s="43">
        <v>0.55000000000000004</v>
      </c>
      <c r="CC22" s="46">
        <f t="shared" ref="CC22" si="102">IFERROR(CC21/CC13,"na")</f>
        <v>0.55000000000000004</v>
      </c>
      <c r="CD22" s="43">
        <v>0.55000000000000004</v>
      </c>
      <c r="CE22" s="46">
        <f>IFERROR(CE21/CE13,"na")</f>
        <v>0.55000000000000004</v>
      </c>
      <c r="CF22" s="52">
        <f t="shared" ref="CF22" si="103">IFERROR(CF21/CF13,"na")</f>
        <v>0.55000000000000004</v>
      </c>
      <c r="CG22" s="43">
        <v>0.55000000000000004</v>
      </c>
      <c r="CH22" s="43">
        <v>0.55000000000000004</v>
      </c>
      <c r="CI22" s="46">
        <f t="shared" ref="CI22" si="104">IFERROR(CI21/CI13,"na")</f>
        <v>0.55000000000000016</v>
      </c>
      <c r="CJ22" s="43">
        <v>0.55000000000000004</v>
      </c>
      <c r="CK22" s="46">
        <f t="shared" ref="CK22" si="105">IFERROR(CK21/CK13,"na")</f>
        <v>0.55000000000000004</v>
      </c>
      <c r="CL22" s="43">
        <v>0.55000000000000004</v>
      </c>
      <c r="CM22" s="46">
        <f>IFERROR(CM21/CM13,"na")</f>
        <v>0.55000000000000004</v>
      </c>
      <c r="CN22" s="52">
        <f t="shared" ref="CN22" si="106">IFERROR(CN21/CN13,"na")</f>
        <v>0.55000000000000004</v>
      </c>
      <c r="CO22" s="43">
        <v>0.55000000000000004</v>
      </c>
      <c r="CP22" s="43">
        <v>0.55000000000000004</v>
      </c>
      <c r="CQ22" s="46">
        <f t="shared" ref="CQ22" si="107">IFERROR(CQ21/CQ13,"na")</f>
        <v>0.54999999999999993</v>
      </c>
      <c r="CR22" s="43">
        <v>0.55000000000000004</v>
      </c>
      <c r="CS22" s="46">
        <f t="shared" ref="CS22" si="108">IFERROR(CS21/CS13,"na")</f>
        <v>0.55000000000000004</v>
      </c>
      <c r="CT22" s="43">
        <v>0.55000000000000004</v>
      </c>
      <c r="CU22" s="46">
        <f>IFERROR(CU21/CU13,"na")</f>
        <v>0.55000000000000004</v>
      </c>
      <c r="CV22" s="52">
        <f t="shared" ref="CV22" si="109">IFERROR(CV21/CV13,"na")</f>
        <v>0.55000000000000004</v>
      </c>
      <c r="CW22" s="43">
        <v>0.55000000000000004</v>
      </c>
      <c r="CX22" s="43">
        <v>0.55000000000000004</v>
      </c>
      <c r="CY22" s="46">
        <f t="shared" ref="CY22" si="110">IFERROR(CY21/CY13,"na")</f>
        <v>0.55000000000000004</v>
      </c>
      <c r="CZ22" s="43">
        <v>0.55000000000000004</v>
      </c>
      <c r="DA22" s="46">
        <f t="shared" ref="DA22" si="111">IFERROR(DA21/DA13,"na")</f>
        <v>0.55000000000000004</v>
      </c>
      <c r="DB22" s="43">
        <v>0.55000000000000004</v>
      </c>
      <c r="DC22" s="46">
        <f>IFERROR(DC21/DC13,"na")</f>
        <v>0.55000000000000004</v>
      </c>
      <c r="DD22" s="52">
        <f t="shared" ref="DD22" si="112">IFERROR(DD21/DD13,"na")</f>
        <v>0.55000000000000004</v>
      </c>
      <c r="DE22" s="43">
        <v>0.55000000000000004</v>
      </c>
      <c r="DF22" s="43">
        <v>0.55000000000000004</v>
      </c>
      <c r="DG22" s="46">
        <f t="shared" ref="DG22" si="113">IFERROR(DG21/DG13,"na")</f>
        <v>0.55000000000000004</v>
      </c>
      <c r="DH22" s="43">
        <v>0.55000000000000004</v>
      </c>
      <c r="DI22" s="46">
        <f t="shared" ref="DI22" si="114">IFERROR(DI21/DI13,"na")</f>
        <v>0.55000000000000016</v>
      </c>
      <c r="DJ22" s="43">
        <v>0.55000000000000004</v>
      </c>
      <c r="DK22" s="46">
        <f>IFERROR(DK21/DK13,"na")</f>
        <v>0.55000000000000004</v>
      </c>
      <c r="DL22" s="52">
        <f t="shared" ref="DL22" si="115">IFERROR(DL21/DL13,"na")</f>
        <v>0.55000000000000004</v>
      </c>
      <c r="DM22" s="43">
        <v>0.55000000000000004</v>
      </c>
      <c r="DN22" s="43">
        <v>0.55000000000000004</v>
      </c>
      <c r="DO22" s="46">
        <f t="shared" ref="DO22" si="116">IFERROR(DO21/DO13,"na")</f>
        <v>0.55000000000000004</v>
      </c>
      <c r="DP22" s="43">
        <v>0.55000000000000004</v>
      </c>
      <c r="DQ22" s="46">
        <f t="shared" ref="DQ22" si="117">IFERROR(DQ21/DQ13,"na")</f>
        <v>0.55000000000000004</v>
      </c>
      <c r="DR22" s="43">
        <v>0.55000000000000004</v>
      </c>
      <c r="DS22" s="46">
        <f>IFERROR(DS21/DS13,"na")</f>
        <v>0.55000000000000004</v>
      </c>
      <c r="DT22" s="52">
        <f t="shared" ref="DT22" si="118">IFERROR(DT21/DT13,"na")</f>
        <v>0.55000000000000004</v>
      </c>
    </row>
    <row r="23" spans="2:124" x14ac:dyDescent="0.25">
      <c r="B23" s="32" t="s">
        <v>26</v>
      </c>
      <c r="C23" s="10" t="s">
        <v>57</v>
      </c>
      <c r="E23" s="66">
        <v>16461.099999999999</v>
      </c>
      <c r="F23" s="15">
        <v>11664.7</v>
      </c>
      <c r="G23" s="15">
        <f>E23+F23</f>
        <v>28125.8</v>
      </c>
      <c r="H23" s="15">
        <v>15820</v>
      </c>
      <c r="I23" s="15">
        <f>E23+F23+H23</f>
        <v>43945.8</v>
      </c>
      <c r="J23" s="15">
        <v>24422.9</v>
      </c>
      <c r="K23" s="15">
        <f>H23+J23</f>
        <v>40242.9</v>
      </c>
      <c r="L23" s="58">
        <f>E23+F23+H23+J23</f>
        <v>68368.700000000012</v>
      </c>
      <c r="M23" s="66">
        <v>23243.7</v>
      </c>
      <c r="N23" s="15">
        <v>19063.5</v>
      </c>
      <c r="O23" s="15">
        <f>M23+N23</f>
        <v>42307.199999999997</v>
      </c>
      <c r="P23" s="15">
        <v>34452.5</v>
      </c>
      <c r="Q23" s="15">
        <f>M23+N23+P23</f>
        <v>76759.7</v>
      </c>
      <c r="R23" s="15">
        <v>29951.599999999999</v>
      </c>
      <c r="S23" s="15">
        <f>P23+R23</f>
        <v>64404.1</v>
      </c>
      <c r="T23" s="58">
        <f>M23+N23+P23+R23</f>
        <v>106711.29999999999</v>
      </c>
      <c r="U23" s="66">
        <v>48981.1</v>
      </c>
      <c r="V23" s="15">
        <v>9884</v>
      </c>
      <c r="W23" s="15">
        <f>U23+V23</f>
        <v>58865.1</v>
      </c>
      <c r="X23" s="15">
        <v>13601.7</v>
      </c>
      <c r="Y23" s="15">
        <f>U23+V23+X23</f>
        <v>72466.8</v>
      </c>
      <c r="Z23" s="15">
        <v>18416.900000000001</v>
      </c>
      <c r="AA23" s="15">
        <f>X23+Z23</f>
        <v>32018.600000000002</v>
      </c>
      <c r="AB23" s="58">
        <f>U23+V23+X23+Z23</f>
        <v>90883.700000000012</v>
      </c>
      <c r="AC23" s="66">
        <v>18283.599999999999</v>
      </c>
      <c r="AD23" s="15">
        <v>12801.7</v>
      </c>
      <c r="AE23" s="15">
        <f>AC23+AD23</f>
        <v>31085.3</v>
      </c>
      <c r="AF23" s="15">
        <v>15793.7</v>
      </c>
      <c r="AG23" s="15">
        <f>AC23+AD23+AF23</f>
        <v>46879</v>
      </c>
      <c r="AH23" s="15">
        <v>13754.2</v>
      </c>
      <c r="AI23" s="15">
        <f>AF23+AH23</f>
        <v>29547.9</v>
      </c>
      <c r="AJ23" s="58">
        <f>AC23+AD23+AF23+AH23</f>
        <v>60633.2</v>
      </c>
      <c r="AK23" s="66">
        <v>31112.2</v>
      </c>
      <c r="AL23" s="15">
        <v>15870.1</v>
      </c>
      <c r="AM23" s="15">
        <f>AK23+AL23</f>
        <v>46982.3</v>
      </c>
      <c r="AN23" s="15">
        <v>23693.599999999999</v>
      </c>
      <c r="AO23" s="15">
        <f>AK23+AL23+AN23</f>
        <v>70675.899999999994</v>
      </c>
      <c r="AP23" s="15">
        <v>18847</v>
      </c>
      <c r="AQ23" s="15">
        <f>AN23+AP23</f>
        <v>42540.6</v>
      </c>
      <c r="AR23" s="58">
        <f>AK23+AL23+AN23+AP23</f>
        <v>89522.9</v>
      </c>
      <c r="AS23" s="66">
        <v>38941.9</v>
      </c>
      <c r="AT23" s="15">
        <v>15657.1</v>
      </c>
      <c r="AU23" s="15">
        <f>AS23+AT23</f>
        <v>54599</v>
      </c>
      <c r="AV23" s="15">
        <v>15473.8</v>
      </c>
      <c r="AW23" s="15">
        <f>AS23+AT23+AV23</f>
        <v>70072.800000000003</v>
      </c>
      <c r="AX23" s="48">
        <f>IFERROR(AX13*AX24,"na")</f>
        <v>22791.972000000002</v>
      </c>
      <c r="AY23" s="15">
        <f>AV23+AX23</f>
        <v>38265.771999999997</v>
      </c>
      <c r="AZ23" s="58">
        <f>AS23+AT23+AV23+AX23</f>
        <v>92864.771999999997</v>
      </c>
      <c r="BA23" s="48">
        <f>IFERROR(BA13*BA24,"na")</f>
        <v>23931.570600000003</v>
      </c>
      <c r="BB23" s="48">
        <f>IFERROR(BB13*BB24,"na")</f>
        <v>25128.149130000005</v>
      </c>
      <c r="BC23" s="15">
        <f>BA23+BB23</f>
        <v>49059.719730000012</v>
      </c>
      <c r="BD23" s="48">
        <f>IFERROR(BD13*BD24,"na")</f>
        <v>26384.556586500003</v>
      </c>
      <c r="BE23" s="15">
        <f>BA23+BB23+BD23</f>
        <v>75444.276316500007</v>
      </c>
      <c r="BF23" s="48">
        <f>IFERROR(BF13*BF24,"na")</f>
        <v>27703.784415825005</v>
      </c>
      <c r="BG23" s="15">
        <f>BD23+BF23</f>
        <v>54088.341002325004</v>
      </c>
      <c r="BH23" s="58">
        <f>BA23+BB23+BD23+BF23</f>
        <v>103148.06073232502</v>
      </c>
      <c r="BI23" s="48">
        <f>IFERROR(BI13*BI24,"na")</f>
        <v>29088.973636616254</v>
      </c>
      <c r="BJ23" s="48">
        <f>IFERROR(BJ13*BJ24,"na")</f>
        <v>30543.422318447068</v>
      </c>
      <c r="BK23" s="15">
        <f>BI23+BJ23</f>
        <v>59632.395955063323</v>
      </c>
      <c r="BL23" s="48">
        <f>IFERROR(BL13*BL24,"na")</f>
        <v>32070.593434369424</v>
      </c>
      <c r="BM23" s="15">
        <f>BI23+BJ23+BL23</f>
        <v>91702.98938943274</v>
      </c>
      <c r="BN23" s="48">
        <f>IFERROR(BN13*BN24,"na")</f>
        <v>33674.1231060879</v>
      </c>
      <c r="BO23" s="15">
        <f>BL23+BN23</f>
        <v>65744.716540457332</v>
      </c>
      <c r="BP23" s="58">
        <f>BI23+BJ23+BL23+BN23</f>
        <v>125377.11249552065</v>
      </c>
      <c r="BQ23" s="48">
        <f>IFERROR(BQ13*BQ24,"na")</f>
        <v>35357.829261392289</v>
      </c>
      <c r="BR23" s="48">
        <f>IFERROR(BR13*BR24,"na")</f>
        <v>37125.720724461913</v>
      </c>
      <c r="BS23" s="15">
        <f>BQ23+BR23</f>
        <v>72483.549985854203</v>
      </c>
      <c r="BT23" s="48">
        <f>IFERROR(BT13*BT24,"na")</f>
        <v>38982.006760685006</v>
      </c>
      <c r="BU23" s="15">
        <f>BQ23+BR23+BT23</f>
        <v>111465.55674653921</v>
      </c>
      <c r="BV23" s="48">
        <f>IFERROR(BV13*BV24,"na")</f>
        <v>40931.107098719258</v>
      </c>
      <c r="BW23" s="15">
        <f>BT23+BV23</f>
        <v>79913.113859404257</v>
      </c>
      <c r="BX23" s="58">
        <f>BQ23+BR23+BT23+BV23</f>
        <v>152396.66384525847</v>
      </c>
      <c r="BY23" s="48">
        <f>IFERROR(BY13*BY24,"na")</f>
        <v>42977.662453655226</v>
      </c>
      <c r="BZ23" s="48">
        <f>IFERROR(BZ13*BZ24,"na")</f>
        <v>45126.545576337987</v>
      </c>
      <c r="CA23" s="15">
        <f>BY23+BZ23</f>
        <v>88104.208029993213</v>
      </c>
      <c r="CB23" s="48">
        <f>IFERROR(CB13*CB24,"na")</f>
        <v>47382.872855154892</v>
      </c>
      <c r="CC23" s="15">
        <f>BY23+BZ23+CB23</f>
        <v>135487.08088514811</v>
      </c>
      <c r="CD23" s="48">
        <f>IFERROR(CD13*CD24,"na")</f>
        <v>49752.016497912642</v>
      </c>
      <c r="CE23" s="15">
        <f>CB23+CD23</f>
        <v>97134.889353067527</v>
      </c>
      <c r="CF23" s="58">
        <f>BY23+BZ23+CB23+CD23</f>
        <v>185239.09738306075</v>
      </c>
      <c r="CG23" s="48">
        <f>IFERROR(CG13*CG24,"na")</f>
        <v>52239.617322808277</v>
      </c>
      <c r="CH23" s="48">
        <f>IFERROR(CH13*CH24,"na")</f>
        <v>54851.598188948694</v>
      </c>
      <c r="CI23" s="15">
        <f>CG23+CH23</f>
        <v>107091.21551175698</v>
      </c>
      <c r="CJ23" s="48">
        <f>IFERROR(CJ13*CJ24,"na")</f>
        <v>57594.178098396136</v>
      </c>
      <c r="CK23" s="15">
        <f>CG23+CH23+CJ23</f>
        <v>164685.39361015311</v>
      </c>
      <c r="CL23" s="48">
        <f>IFERROR(CL13*CL24,"na")</f>
        <v>60473.88700331594</v>
      </c>
      <c r="CM23" s="15">
        <f>CJ23+CL23</f>
        <v>118068.06510171207</v>
      </c>
      <c r="CN23" s="58">
        <f>CG23+CH23+CJ23+CL23</f>
        <v>225159.28061346905</v>
      </c>
      <c r="CO23" s="48">
        <f>IFERROR(CO13*CO24,"na")</f>
        <v>63497.581353481743</v>
      </c>
      <c r="CP23" s="48">
        <f>IFERROR(CP13*CP24,"na")</f>
        <v>66672.460421155833</v>
      </c>
      <c r="CQ23" s="15">
        <f>CO23+CP23</f>
        <v>130170.04177463758</v>
      </c>
      <c r="CR23" s="48">
        <f>IFERROR(CR13*CR24,"na")</f>
        <v>70006.08344221364</v>
      </c>
      <c r="CS23" s="15">
        <f>CO23+CP23+CR23</f>
        <v>200176.12521685121</v>
      </c>
      <c r="CT23" s="48">
        <f>IFERROR(CT13*CT24,"na")</f>
        <v>73506.387614324325</v>
      </c>
      <c r="CU23" s="15">
        <f>CR23+CT23</f>
        <v>143512.47105653796</v>
      </c>
      <c r="CV23" s="58">
        <f>CO23+CP23+CR23+CT23</f>
        <v>273682.51283117553</v>
      </c>
      <c r="CW23" s="48">
        <f>IFERROR(CW13*CW24,"na")</f>
        <v>77181.706995040542</v>
      </c>
      <c r="CX23" s="48">
        <f>IFERROR(CX13*CX24,"na")</f>
        <v>81040.792344792571</v>
      </c>
      <c r="CY23" s="15">
        <f>CW23+CX23</f>
        <v>158222.4993398331</v>
      </c>
      <c r="CZ23" s="48">
        <f>IFERROR(CZ13*CZ24,"na")</f>
        <v>85092.831962032215</v>
      </c>
      <c r="DA23" s="15">
        <f>CW23+CX23+CZ23</f>
        <v>243315.33130186531</v>
      </c>
      <c r="DB23" s="48">
        <f>IFERROR(DB13*DB24,"na")</f>
        <v>89347.473560133833</v>
      </c>
      <c r="DC23" s="15">
        <f>CZ23+DB23</f>
        <v>174440.30552216605</v>
      </c>
      <c r="DD23" s="58">
        <f>CW23+CX23+CZ23+DB23</f>
        <v>332662.80486199912</v>
      </c>
      <c r="DE23" s="48">
        <f>IFERROR(DE13*DE24,"na")</f>
        <v>93814.84723814053</v>
      </c>
      <c r="DF23" s="48">
        <f>IFERROR(DF13*DF24,"na")</f>
        <v>98505.589600047562</v>
      </c>
      <c r="DG23" s="15">
        <f>DE23+DF23</f>
        <v>192320.43683818809</v>
      </c>
      <c r="DH23" s="48">
        <f>IFERROR(DH13*DH24,"na")</f>
        <v>103430.86908004993</v>
      </c>
      <c r="DI23" s="15">
        <f>DE23+DF23+DH23</f>
        <v>295751.30591823801</v>
      </c>
      <c r="DJ23" s="48">
        <f>IFERROR(DJ13*DJ24,"na")</f>
        <v>108602.41253405245</v>
      </c>
      <c r="DK23" s="15">
        <f>DH23+DJ23</f>
        <v>212033.28161410236</v>
      </c>
      <c r="DL23" s="58">
        <f>DE23+DF23+DH23+DJ23</f>
        <v>404353.71845229046</v>
      </c>
      <c r="DM23" s="48">
        <f>IFERROR(DM13*DM24,"na")</f>
        <v>114032.53316075506</v>
      </c>
      <c r="DN23" s="48">
        <f>IFERROR(DN13*DN24,"na")</f>
        <v>119734.15981879282</v>
      </c>
      <c r="DO23" s="15">
        <f>DM23+DN23</f>
        <v>233766.69297954789</v>
      </c>
      <c r="DP23" s="48">
        <f>IFERROR(DP13*DP24,"na")</f>
        <v>125720.86780973244</v>
      </c>
      <c r="DQ23" s="15">
        <f>DM23+DN23+DP23</f>
        <v>359487.56078928034</v>
      </c>
      <c r="DR23" s="48">
        <f>IFERROR(DR13*DR24,"na")</f>
        <v>132006.91120021907</v>
      </c>
      <c r="DS23" s="15">
        <f>DP23+DR23</f>
        <v>257727.77900995151</v>
      </c>
      <c r="DT23" s="58">
        <f>DM23+DN23+DP23+DR23</f>
        <v>491494.47198949941</v>
      </c>
    </row>
    <row r="24" spans="2:124" ht="14.4" x14ac:dyDescent="0.3">
      <c r="B24" s="41" t="s">
        <v>24</v>
      </c>
      <c r="C24" s="12" t="s">
        <v>58</v>
      </c>
      <c r="D24" s="12"/>
      <c r="E24" s="51">
        <f t="shared" ref="E24:AW24" si="119">IFERROR(E23/E13,"na")</f>
        <v>0.15709464940458806</v>
      </c>
      <c r="F24" s="46">
        <f t="shared" si="119"/>
        <v>8.8719718340925222E-2</v>
      </c>
      <c r="G24" s="46">
        <f t="shared" si="119"/>
        <v>0.11904460585610847</v>
      </c>
      <c r="H24" s="46">
        <f t="shared" si="119"/>
        <v>0.11200412333763793</v>
      </c>
      <c r="I24" s="46">
        <f t="shared" si="119"/>
        <v>0.11641040244233559</v>
      </c>
      <c r="J24" s="46">
        <f t="shared" si="119"/>
        <v>0.15854526994612567</v>
      </c>
      <c r="K24" s="46">
        <f t="shared" si="119"/>
        <v>0.13628332969282583</v>
      </c>
      <c r="L24" s="52">
        <f t="shared" si="119"/>
        <v>0.12862109990533371</v>
      </c>
      <c r="M24" s="51">
        <f t="shared" si="119"/>
        <v>0.16395682499195863</v>
      </c>
      <c r="N24" s="46">
        <f t="shared" si="119"/>
        <v>0.12842233895925598</v>
      </c>
      <c r="O24" s="46">
        <f t="shared" si="119"/>
        <v>0.14578082843172724</v>
      </c>
      <c r="P24" s="46">
        <f t="shared" si="119"/>
        <v>0.18759052151281186</v>
      </c>
      <c r="Q24" s="46">
        <f t="shared" si="119"/>
        <v>0.16198506338249599</v>
      </c>
      <c r="R24" s="46">
        <f t="shared" si="119"/>
        <v>0.16870320073988876</v>
      </c>
      <c r="S24" s="46">
        <f t="shared" si="119"/>
        <v>0.17830681326761871</v>
      </c>
      <c r="T24" s="52">
        <f t="shared" si="119"/>
        <v>0.1638160775131822</v>
      </c>
      <c r="U24" s="51">
        <f t="shared" si="119"/>
        <v>0.24698922459328118</v>
      </c>
      <c r="V24" s="46">
        <f t="shared" si="119"/>
        <v>5.3116938950988825E-2</v>
      </c>
      <c r="W24" s="46">
        <f t="shared" si="119"/>
        <v>0.1531379237951189</v>
      </c>
      <c r="X24" s="46">
        <f t="shared" si="119"/>
        <v>7.1510174468275275E-2</v>
      </c>
      <c r="Y24" s="46">
        <f t="shared" si="119"/>
        <v>0.12611712651183643</v>
      </c>
      <c r="Z24" s="46">
        <f t="shared" si="119"/>
        <v>9.6634587888000459E-2</v>
      </c>
      <c r="AA24" s="46">
        <f t="shared" si="119"/>
        <v>8.4084798578952041E-2</v>
      </c>
      <c r="AB24" s="52">
        <f t="shared" si="119"/>
        <v>0.11877394936447157</v>
      </c>
      <c r="AC24" s="51">
        <f t="shared" si="119"/>
        <v>9.8090719268992488E-2</v>
      </c>
      <c r="AD24" s="46">
        <f t="shared" si="119"/>
        <v>6.6433247085368879E-2</v>
      </c>
      <c r="AE24" s="46">
        <f t="shared" si="119"/>
        <v>8.1998707448001154E-2</v>
      </c>
      <c r="AF24" s="46">
        <f t="shared" si="119"/>
        <v>8.1057763863583876E-2</v>
      </c>
      <c r="AG24" s="46">
        <f t="shared" si="119"/>
        <v>8.1679269610063776E-2</v>
      </c>
      <c r="AH24" s="46">
        <f t="shared" si="119"/>
        <v>7.0728445081863114E-2</v>
      </c>
      <c r="AI24" s="46">
        <f t="shared" si="119"/>
        <v>7.5898146951824244E-2</v>
      </c>
      <c r="AJ24" s="52">
        <f t="shared" si="119"/>
        <v>7.8907877864912102E-2</v>
      </c>
      <c r="AK24" s="51">
        <f t="shared" si="119"/>
        <v>0.15533110995726326</v>
      </c>
      <c r="AL24" s="46">
        <f t="shared" si="119"/>
        <v>7.1224209436452662E-2</v>
      </c>
      <c r="AM24" s="46">
        <f t="shared" si="119"/>
        <v>0.11103910545338867</v>
      </c>
      <c r="AN24" s="46">
        <f t="shared" si="119"/>
        <v>0.11643058125855651</v>
      </c>
      <c r="AO24" s="46">
        <f t="shared" si="119"/>
        <v>0.11279004466381015</v>
      </c>
      <c r="AP24" s="46">
        <f t="shared" si="119"/>
        <v>9.2494439634949521E-2</v>
      </c>
      <c r="AQ24" s="46">
        <f t="shared" si="119"/>
        <v>0.10445475827191934</v>
      </c>
      <c r="AR24" s="52">
        <f t="shared" si="119"/>
        <v>0.10780977778441465</v>
      </c>
      <c r="AS24" s="51">
        <f t="shared" si="119"/>
        <v>0.16836573444562861</v>
      </c>
      <c r="AT24" s="46">
        <f t="shared" si="119"/>
        <v>7.3660157716507357E-2</v>
      </c>
      <c r="AU24" s="46">
        <f t="shared" si="119"/>
        <v>0.12301169691435504</v>
      </c>
      <c r="AV24" s="46">
        <f t="shared" si="119"/>
        <v>7.128602123589832E-2</v>
      </c>
      <c r="AW24" s="46">
        <f t="shared" si="119"/>
        <v>0.10602335991502734</v>
      </c>
      <c r="AX24" s="81">
        <v>0.1</v>
      </c>
      <c r="AY24" s="46">
        <f>IFERROR(AY23/AY13,"na")</f>
        <v>8.5993181090682103E-2</v>
      </c>
      <c r="AZ24" s="52">
        <f t="shared" ref="AZ24" si="120">IFERROR(AZ23/AZ13,"na")</f>
        <v>0.10447882405416815</v>
      </c>
      <c r="BA24" s="81">
        <v>0.1</v>
      </c>
      <c r="BB24" s="81">
        <v>0.1</v>
      </c>
      <c r="BC24" s="46">
        <f t="shared" ref="BC24" si="121">IFERROR(BC23/BC13,"na")</f>
        <v>0.10000000000000002</v>
      </c>
      <c r="BD24" s="81">
        <v>0.1</v>
      </c>
      <c r="BE24" s="46">
        <f t="shared" ref="BE24" si="122">IFERROR(BE23/BE13,"na")</f>
        <v>0.1</v>
      </c>
      <c r="BF24" s="81">
        <v>0.1</v>
      </c>
      <c r="BG24" s="46">
        <f>IFERROR(BG23/BG13,"na")</f>
        <v>0.1</v>
      </c>
      <c r="BH24" s="52">
        <f t="shared" ref="BH24" si="123">IFERROR(BH23/BH13,"na")</f>
        <v>0.1</v>
      </c>
      <c r="BI24" s="81">
        <v>0.1</v>
      </c>
      <c r="BJ24" s="81">
        <v>0.1</v>
      </c>
      <c r="BK24" s="46">
        <f t="shared" ref="BK24" si="124">IFERROR(BK23/BK13,"na")</f>
        <v>0.1</v>
      </c>
      <c r="BL24" s="81">
        <v>0.1</v>
      </c>
      <c r="BM24" s="46">
        <f t="shared" ref="BM24" si="125">IFERROR(BM23/BM13,"na")</f>
        <v>9.9999999999999992E-2</v>
      </c>
      <c r="BN24" s="81">
        <v>0.1</v>
      </c>
      <c r="BO24" s="46">
        <f>IFERROR(BO23/BO13,"na")</f>
        <v>0.10000000000000002</v>
      </c>
      <c r="BP24" s="52">
        <f t="shared" ref="BP24" si="126">IFERROR(BP23/BP13,"na")</f>
        <v>0.1</v>
      </c>
      <c r="BQ24" s="81">
        <v>0.1</v>
      </c>
      <c r="BR24" s="81">
        <v>0.1</v>
      </c>
      <c r="BS24" s="46">
        <f t="shared" ref="BS24" si="127">IFERROR(BS23/BS13,"na")</f>
        <v>0.1</v>
      </c>
      <c r="BT24" s="81">
        <v>0.1</v>
      </c>
      <c r="BU24" s="46">
        <f t="shared" ref="BU24" si="128">IFERROR(BU23/BU13,"na")</f>
        <v>0.10000000000000002</v>
      </c>
      <c r="BV24" s="81">
        <v>0.1</v>
      </c>
      <c r="BW24" s="46">
        <f>IFERROR(BW23/BW13,"na")</f>
        <v>9.9999999999999992E-2</v>
      </c>
      <c r="BX24" s="52">
        <f t="shared" ref="BX24" si="129">IFERROR(BX23/BX13,"na")</f>
        <v>0.10000000000000002</v>
      </c>
      <c r="BY24" s="81">
        <v>0.1</v>
      </c>
      <c r="BZ24" s="81">
        <v>0.1</v>
      </c>
      <c r="CA24" s="46">
        <f t="shared" ref="CA24" si="130">IFERROR(CA23/CA13,"na")</f>
        <v>0.1</v>
      </c>
      <c r="CB24" s="81">
        <v>0.1</v>
      </c>
      <c r="CC24" s="46">
        <f t="shared" ref="CC24" si="131">IFERROR(CC23/CC13,"na")</f>
        <v>0.10000000000000002</v>
      </c>
      <c r="CD24" s="81">
        <v>0.1</v>
      </c>
      <c r="CE24" s="46">
        <f>IFERROR(CE23/CE13,"na")</f>
        <v>0.1</v>
      </c>
      <c r="CF24" s="52">
        <f t="shared" ref="CF24" si="132">IFERROR(CF23/CF13,"na")</f>
        <v>0.10000000000000002</v>
      </c>
      <c r="CG24" s="81">
        <v>0.1</v>
      </c>
      <c r="CH24" s="81">
        <v>0.1</v>
      </c>
      <c r="CI24" s="46">
        <f t="shared" ref="CI24" si="133">IFERROR(CI23/CI13,"na")</f>
        <v>0.10000000000000003</v>
      </c>
      <c r="CJ24" s="81">
        <v>0.1</v>
      </c>
      <c r="CK24" s="46">
        <f t="shared" ref="CK24" si="134">IFERROR(CK23/CK13,"na")</f>
        <v>0.10000000000000003</v>
      </c>
      <c r="CL24" s="81">
        <v>0.1</v>
      </c>
      <c r="CM24" s="46">
        <f>IFERROR(CM23/CM13,"na")</f>
        <v>0.1</v>
      </c>
      <c r="CN24" s="52">
        <f t="shared" ref="CN24" si="135">IFERROR(CN23/CN13,"na")</f>
        <v>0.10000000000000002</v>
      </c>
      <c r="CO24" s="81">
        <v>0.1</v>
      </c>
      <c r="CP24" s="81">
        <v>0.1</v>
      </c>
      <c r="CQ24" s="46">
        <f t="shared" ref="CQ24" si="136">IFERROR(CQ23/CQ13,"na")</f>
        <v>9.9999999999999992E-2</v>
      </c>
      <c r="CR24" s="81">
        <v>0.1</v>
      </c>
      <c r="CS24" s="46">
        <f t="shared" ref="CS24" si="137">IFERROR(CS23/CS13,"na")</f>
        <v>0.1</v>
      </c>
      <c r="CT24" s="81">
        <v>0.1</v>
      </c>
      <c r="CU24" s="46">
        <f>IFERROR(CU23/CU13,"na")</f>
        <v>0.10000000000000002</v>
      </c>
      <c r="CV24" s="52">
        <f t="shared" ref="CV24" si="138">IFERROR(CV23/CV13,"na")</f>
        <v>0.1</v>
      </c>
      <c r="CW24" s="81">
        <v>0.1</v>
      </c>
      <c r="CX24" s="81">
        <v>0.1</v>
      </c>
      <c r="CY24" s="46">
        <f t="shared" ref="CY24" si="139">IFERROR(CY23/CY13,"na")</f>
        <v>9.9999999999999992E-2</v>
      </c>
      <c r="CZ24" s="81">
        <v>0.1</v>
      </c>
      <c r="DA24" s="46">
        <f t="shared" ref="DA24" si="140">IFERROR(DA23/DA13,"na")</f>
        <v>0.1</v>
      </c>
      <c r="DB24" s="81">
        <v>0.1</v>
      </c>
      <c r="DC24" s="46">
        <f>IFERROR(DC23/DC13,"na")</f>
        <v>0.1</v>
      </c>
      <c r="DD24" s="52">
        <f t="shared" ref="DD24" si="141">IFERROR(DD23/DD13,"na")</f>
        <v>0.1</v>
      </c>
      <c r="DE24" s="81">
        <v>0.1</v>
      </c>
      <c r="DF24" s="81">
        <v>0.1</v>
      </c>
      <c r="DG24" s="46">
        <f t="shared" ref="DG24" si="142">IFERROR(DG23/DG13,"na")</f>
        <v>0.1</v>
      </c>
      <c r="DH24" s="81">
        <v>0.1</v>
      </c>
      <c r="DI24" s="46">
        <f t="shared" ref="DI24" si="143">IFERROR(DI23/DI13,"na")</f>
        <v>0.1</v>
      </c>
      <c r="DJ24" s="81">
        <v>0.1</v>
      </c>
      <c r="DK24" s="46">
        <f>IFERROR(DK23/DK13,"na")</f>
        <v>9.9999999999999992E-2</v>
      </c>
      <c r="DL24" s="52">
        <f t="shared" ref="DL24" si="144">IFERROR(DL23/DL13,"na")</f>
        <v>0.1</v>
      </c>
      <c r="DM24" s="81">
        <v>0.1</v>
      </c>
      <c r="DN24" s="81">
        <v>0.1</v>
      </c>
      <c r="DO24" s="46">
        <f t="shared" ref="DO24" si="145">IFERROR(DO23/DO13,"na")</f>
        <v>0.10000000000000002</v>
      </c>
      <c r="DP24" s="81">
        <v>0.1</v>
      </c>
      <c r="DQ24" s="46">
        <f t="shared" ref="DQ24" si="146">IFERROR(DQ23/DQ13,"na")</f>
        <v>0.10000000000000002</v>
      </c>
      <c r="DR24" s="81">
        <v>0.1</v>
      </c>
      <c r="DS24" s="46">
        <f>IFERROR(DS23/DS13,"na")</f>
        <v>0.1</v>
      </c>
      <c r="DT24" s="52">
        <f t="shared" ref="DT24" si="147">IFERROR(DT23/DT13,"na")</f>
        <v>0.1</v>
      </c>
    </row>
    <row r="25" spans="2:124" s="15" customFormat="1" x14ac:dyDescent="0.25">
      <c r="B25" s="32" t="s">
        <v>27</v>
      </c>
      <c r="C25" s="15" t="s">
        <v>57</v>
      </c>
      <c r="E25" s="66">
        <v>-7372.1</v>
      </c>
      <c r="F25" s="15">
        <v>-423.1</v>
      </c>
      <c r="G25" s="15">
        <f>E25+F25</f>
        <v>-7795.2000000000007</v>
      </c>
      <c r="H25" s="15">
        <v>1228.3</v>
      </c>
      <c r="I25" s="15">
        <f>E25+F25+H25</f>
        <v>-6566.9000000000005</v>
      </c>
      <c r="J25" s="15">
        <v>114.2</v>
      </c>
      <c r="K25" s="15">
        <f>H25+J25</f>
        <v>1342.5</v>
      </c>
      <c r="L25" s="58">
        <f>E25+F25+H25+J25</f>
        <v>-6452.7000000000007</v>
      </c>
      <c r="M25" s="66">
        <v>-4108.3999999999996</v>
      </c>
      <c r="N25" s="15">
        <v>-4636.1000000000004</v>
      </c>
      <c r="O25" s="15">
        <f>M25+N25</f>
        <v>-8744.5</v>
      </c>
      <c r="P25" s="15">
        <v>1935.5</v>
      </c>
      <c r="Q25" s="15">
        <f>M25+N25+P25</f>
        <v>-6809</v>
      </c>
      <c r="R25" s="15">
        <v>-51</v>
      </c>
      <c r="S25" s="15">
        <f>P25+R25</f>
        <v>1884.5</v>
      </c>
      <c r="T25" s="58">
        <f>M25+N25+P25+R25</f>
        <v>-6860</v>
      </c>
      <c r="U25" s="66">
        <v>-11865.4</v>
      </c>
      <c r="V25" s="15">
        <v>6018.3</v>
      </c>
      <c r="W25" s="15">
        <f>U25+V25</f>
        <v>-5847.0999999999995</v>
      </c>
      <c r="X25" s="15">
        <v>4872.3999999999996</v>
      </c>
      <c r="Y25" s="15">
        <f>U25+V25+X25</f>
        <v>-974.69999999999982</v>
      </c>
      <c r="Z25" s="15">
        <v>-2611.1999999999998</v>
      </c>
      <c r="AA25" s="15">
        <f>X25+Z25</f>
        <v>2261.1999999999998</v>
      </c>
      <c r="AB25" s="58">
        <f>U25+V25+X25+Z25</f>
        <v>-3585.8999999999996</v>
      </c>
      <c r="AC25" s="66">
        <v>-3336.3</v>
      </c>
      <c r="AD25" s="15">
        <v>3368.1</v>
      </c>
      <c r="AE25" s="15">
        <f>AC25+AD25</f>
        <v>31.799999999999727</v>
      </c>
      <c r="AF25" s="15">
        <v>-2531.5</v>
      </c>
      <c r="AG25" s="15">
        <f>AC25+AD25+AF25</f>
        <v>-2499.7000000000003</v>
      </c>
      <c r="AH25" s="15">
        <v>-3387.2</v>
      </c>
      <c r="AI25" s="15">
        <f>AF25+AH25</f>
        <v>-5918.7</v>
      </c>
      <c r="AJ25" s="58">
        <f>AC25+AD25+AF25+AH25</f>
        <v>-5886.9</v>
      </c>
      <c r="AK25" s="66">
        <v>-13190.3</v>
      </c>
      <c r="AL25" s="15">
        <v>13345.2</v>
      </c>
      <c r="AM25" s="15">
        <f>AK25+AL25</f>
        <v>154.90000000000146</v>
      </c>
      <c r="AN25" s="15">
        <v>-4219.1000000000004</v>
      </c>
      <c r="AO25" s="15">
        <f>AK25+AL25+AN25</f>
        <v>-4064.1999999999989</v>
      </c>
      <c r="AP25" s="15">
        <v>-3670.2</v>
      </c>
      <c r="AQ25" s="15">
        <f>AN25+AP25</f>
        <v>-7889.3</v>
      </c>
      <c r="AR25" s="58">
        <f>AK25+AL25+AN25+AP25</f>
        <v>-7734.3999999999987</v>
      </c>
      <c r="AS25" s="66">
        <v>979.9</v>
      </c>
      <c r="AT25" s="15">
        <v>-17.399999999999999</v>
      </c>
      <c r="AU25" s="15">
        <f>AS25+AT25</f>
        <v>962.5</v>
      </c>
      <c r="AV25" s="15">
        <v>737.1</v>
      </c>
      <c r="AW25" s="15">
        <f>AS25+AT25+AV25</f>
        <v>1699.6</v>
      </c>
      <c r="AX25" s="48">
        <f>IFERROR(AX13*AX26,"na")</f>
        <v>11395.986000000001</v>
      </c>
      <c r="AY25" s="15">
        <f>AV25+AX25</f>
        <v>12133.086000000001</v>
      </c>
      <c r="AZ25" s="58">
        <f>AS25+AT25+AV25+AX25</f>
        <v>13095.586000000001</v>
      </c>
      <c r="BA25" s="48">
        <f>IFERROR(BA13*BA26,"na")</f>
        <v>11965.785300000001</v>
      </c>
      <c r="BB25" s="48">
        <f>IFERROR(BB13*BB26,"na")</f>
        <v>12564.074565000003</v>
      </c>
      <c r="BC25" s="15">
        <f>BA25+BB25</f>
        <v>24529.859865000006</v>
      </c>
      <c r="BD25" s="48">
        <f>IFERROR(BD13*BD26,"na")</f>
        <v>13192.278293250001</v>
      </c>
      <c r="BE25" s="15">
        <f>BA25+BB25+BD25</f>
        <v>37722.138158250003</v>
      </c>
      <c r="BF25" s="48">
        <f>IFERROR(BF13*BF26,"na")</f>
        <v>13851.892207912502</v>
      </c>
      <c r="BG25" s="15">
        <f>BD25+BF25</f>
        <v>27044.170501162502</v>
      </c>
      <c r="BH25" s="58">
        <f>BA25+BB25+BD25+BF25</f>
        <v>51574.030366162508</v>
      </c>
      <c r="BI25" s="48">
        <f>IFERROR(BI13*BI26,"na")</f>
        <v>14544.486818308127</v>
      </c>
      <c r="BJ25" s="48">
        <f>IFERROR(BJ13*BJ26,"na")</f>
        <v>15271.711159223534</v>
      </c>
      <c r="BK25" s="15">
        <f>BI25+BJ25</f>
        <v>29816.197977531661</v>
      </c>
      <c r="BL25" s="48">
        <f>IFERROR(BL13*BL26,"na")</f>
        <v>16035.296717184712</v>
      </c>
      <c r="BM25" s="15">
        <f>BI25+BJ25+BL25</f>
        <v>45851.49469471637</v>
      </c>
      <c r="BN25" s="48">
        <f>IFERROR(BN13*BN26,"na")</f>
        <v>16837.06155304395</v>
      </c>
      <c r="BO25" s="15">
        <f>BL25+BN25</f>
        <v>32872.358270228666</v>
      </c>
      <c r="BP25" s="58">
        <f>BI25+BJ25+BL25+BN25</f>
        <v>62688.556247760323</v>
      </c>
      <c r="BQ25" s="48">
        <f>IFERROR(BQ13*BQ26,"na")</f>
        <v>17678.914630696145</v>
      </c>
      <c r="BR25" s="48">
        <f>IFERROR(BR13*BR26,"na")</f>
        <v>18562.860362230957</v>
      </c>
      <c r="BS25" s="15">
        <f>BQ25+BR25</f>
        <v>36241.774992927101</v>
      </c>
      <c r="BT25" s="48">
        <f>IFERROR(BT13*BT26,"na")</f>
        <v>19491.003380342503</v>
      </c>
      <c r="BU25" s="15">
        <f>BQ25+BR25+BT25</f>
        <v>55732.778373269604</v>
      </c>
      <c r="BV25" s="48">
        <f>IFERROR(BV13*BV26,"na")</f>
        <v>20465.553549359629</v>
      </c>
      <c r="BW25" s="15">
        <f>BT25+BV25</f>
        <v>39956.556929702128</v>
      </c>
      <c r="BX25" s="58">
        <f>BQ25+BR25+BT25+BV25</f>
        <v>76198.331922629237</v>
      </c>
      <c r="BY25" s="48">
        <f>IFERROR(BY13*BY26,"na")</f>
        <v>21488.831226827613</v>
      </c>
      <c r="BZ25" s="48">
        <f>IFERROR(BZ13*BZ26,"na")</f>
        <v>22563.272788168993</v>
      </c>
      <c r="CA25" s="15">
        <f>BY25+BZ25</f>
        <v>44052.104014996607</v>
      </c>
      <c r="CB25" s="48">
        <f>IFERROR(CB13*CB26,"na")</f>
        <v>23691.436427577446</v>
      </c>
      <c r="CC25" s="15">
        <f>BY25+BZ25+CB25</f>
        <v>67743.540442574056</v>
      </c>
      <c r="CD25" s="48">
        <f>IFERROR(CD13*CD26,"na")</f>
        <v>24876.008248956321</v>
      </c>
      <c r="CE25" s="15">
        <f>CB25+CD25</f>
        <v>48567.444676533763</v>
      </c>
      <c r="CF25" s="58">
        <f>BY25+BZ25+CB25+CD25</f>
        <v>92619.548691530377</v>
      </c>
      <c r="CG25" s="48">
        <f>IFERROR(CG13*CG26,"na")</f>
        <v>26119.808661404139</v>
      </c>
      <c r="CH25" s="48">
        <f>IFERROR(CH13*CH26,"na")</f>
        <v>27425.799094474347</v>
      </c>
      <c r="CI25" s="15">
        <f>CG25+CH25</f>
        <v>53545.607755878489</v>
      </c>
      <c r="CJ25" s="48">
        <f>IFERROR(CJ13*CJ26,"na")</f>
        <v>28797.089049198068</v>
      </c>
      <c r="CK25" s="15">
        <f>CG25+CH25+CJ25</f>
        <v>82342.696805076557</v>
      </c>
      <c r="CL25" s="48">
        <f>IFERROR(CL13*CL26,"na")</f>
        <v>30236.94350165797</v>
      </c>
      <c r="CM25" s="15">
        <f>CJ25+CL25</f>
        <v>59034.032550856035</v>
      </c>
      <c r="CN25" s="58">
        <f>CG25+CH25+CJ25+CL25</f>
        <v>112579.64030673452</v>
      </c>
      <c r="CO25" s="48">
        <f>IFERROR(CO13*CO26,"na")</f>
        <v>31748.790676740871</v>
      </c>
      <c r="CP25" s="48">
        <f>IFERROR(CP13*CP26,"na")</f>
        <v>33336.230210577916</v>
      </c>
      <c r="CQ25" s="15">
        <f>CO25+CP25</f>
        <v>65085.020887318788</v>
      </c>
      <c r="CR25" s="48">
        <f>IFERROR(CR13*CR26,"na")</f>
        <v>35003.04172110682</v>
      </c>
      <c r="CS25" s="15">
        <f>CO25+CP25+CR25</f>
        <v>100088.06260842561</v>
      </c>
      <c r="CT25" s="48">
        <f>IFERROR(CT13*CT26,"na")</f>
        <v>36753.193807162163</v>
      </c>
      <c r="CU25" s="15">
        <f>CR25+CT25</f>
        <v>71756.235528268982</v>
      </c>
      <c r="CV25" s="58">
        <f>CO25+CP25+CR25+CT25</f>
        <v>136841.25641558776</v>
      </c>
      <c r="CW25" s="48">
        <f>IFERROR(CW13*CW26,"na")</f>
        <v>38590.853497520271</v>
      </c>
      <c r="CX25" s="48">
        <f>IFERROR(CX13*CX26,"na")</f>
        <v>40520.396172396286</v>
      </c>
      <c r="CY25" s="15">
        <f>CW25+CX25</f>
        <v>79111.249669916549</v>
      </c>
      <c r="CZ25" s="48">
        <f>IFERROR(CZ13*CZ26,"na")</f>
        <v>42546.415981016107</v>
      </c>
      <c r="DA25" s="15">
        <f>CW25+CX25+CZ25</f>
        <v>121657.66565093266</v>
      </c>
      <c r="DB25" s="48">
        <f>IFERROR(DB13*DB26,"na")</f>
        <v>44673.736780066916</v>
      </c>
      <c r="DC25" s="15">
        <f>CZ25+DB25</f>
        <v>87220.152761083024</v>
      </c>
      <c r="DD25" s="58">
        <f>CW25+CX25+CZ25+DB25</f>
        <v>166331.40243099956</v>
      </c>
      <c r="DE25" s="48">
        <f>IFERROR(DE13*DE26,"na")</f>
        <v>46907.423619070265</v>
      </c>
      <c r="DF25" s="48">
        <f>IFERROR(DF13*DF26,"na")</f>
        <v>49252.794800023781</v>
      </c>
      <c r="DG25" s="15">
        <f>DE25+DF25</f>
        <v>96160.218419094046</v>
      </c>
      <c r="DH25" s="48">
        <f>IFERROR(DH13*DH26,"na")</f>
        <v>51715.434540024966</v>
      </c>
      <c r="DI25" s="15">
        <f>DE25+DF25+DH25</f>
        <v>147875.652959119</v>
      </c>
      <c r="DJ25" s="48">
        <f>IFERROR(DJ13*DJ26,"na")</f>
        <v>54301.206267026224</v>
      </c>
      <c r="DK25" s="15">
        <f>DH25+DJ25</f>
        <v>106016.64080705118</v>
      </c>
      <c r="DL25" s="58">
        <f>DE25+DF25+DH25+DJ25</f>
        <v>202176.85922614523</v>
      </c>
      <c r="DM25" s="48">
        <f>IFERROR(DM13*DM26,"na")</f>
        <v>57016.266580377531</v>
      </c>
      <c r="DN25" s="48">
        <f>IFERROR(DN13*DN26,"na")</f>
        <v>59867.079909396409</v>
      </c>
      <c r="DO25" s="15">
        <f>DM25+DN25</f>
        <v>116883.34648977395</v>
      </c>
      <c r="DP25" s="48">
        <f>IFERROR(DP13*DP26,"na")</f>
        <v>62860.433904866222</v>
      </c>
      <c r="DQ25" s="15">
        <f>DM25+DN25+DP25</f>
        <v>179743.78039464017</v>
      </c>
      <c r="DR25" s="48">
        <f>IFERROR(DR13*DR26,"na")</f>
        <v>66003.455600109533</v>
      </c>
      <c r="DS25" s="15">
        <f>DP25+DR25</f>
        <v>128863.88950497576</v>
      </c>
      <c r="DT25" s="58">
        <f>DM25+DN25+DP25+DR25</f>
        <v>245747.2359947497</v>
      </c>
    </row>
    <row r="26" spans="2:124" ht="14.4" x14ac:dyDescent="0.3">
      <c r="B26" s="41" t="s">
        <v>24</v>
      </c>
      <c r="C26" s="12" t="s">
        <v>58</v>
      </c>
      <c r="D26" s="12"/>
      <c r="E26" s="51">
        <f t="shared" ref="E26:AW26" si="148">IFERROR(E25/E19,"na")</f>
        <v>-0.18451192103036948</v>
      </c>
      <c r="F26" s="46">
        <f t="shared" si="148"/>
        <v>-8.8865831707311965E-3</v>
      </c>
      <c r="G26" s="46">
        <f t="shared" si="148"/>
        <v>-8.9021157827779598E-2</v>
      </c>
      <c r="H26" s="46">
        <f t="shared" si="148"/>
        <v>2.345364072757268E-2</v>
      </c>
      <c r="I26" s="46">
        <f t="shared" si="148"/>
        <v>-4.69275124323714E-2</v>
      </c>
      <c r="J26" s="46">
        <f t="shared" si="148"/>
        <v>1.8606227383739593E-3</v>
      </c>
      <c r="K26" s="46">
        <f t="shared" si="148"/>
        <v>1.1802332685999929E-2</v>
      </c>
      <c r="L26" s="52">
        <f t="shared" si="148"/>
        <v>-3.2052848678484999E-2</v>
      </c>
      <c r="M26" s="51">
        <f t="shared" si="148"/>
        <v>-7.0750314281286059E-2</v>
      </c>
      <c r="N26" s="46">
        <f t="shared" si="148"/>
        <v>-8.4715070405549125E-2</v>
      </c>
      <c r="O26" s="46">
        <f t="shared" si="148"/>
        <v>-7.7525737002060377E-2</v>
      </c>
      <c r="P26" s="46">
        <f t="shared" si="148"/>
        <v>2.4657652917578085E-2</v>
      </c>
      <c r="Q26" s="46">
        <f t="shared" si="148"/>
        <v>-3.559522546169501E-2</v>
      </c>
      <c r="R26" s="46">
        <f t="shared" si="148"/>
        <v>-7.0285690660272049E-4</v>
      </c>
      <c r="S26" s="46">
        <f t="shared" si="148"/>
        <v>1.2475514031560503E-2</v>
      </c>
      <c r="T26" s="52">
        <f t="shared" si="148"/>
        <v>-2.5999552019380662E-2</v>
      </c>
      <c r="U26" s="51">
        <f t="shared" si="148"/>
        <v>-0.13875210342968666</v>
      </c>
      <c r="V26" s="46">
        <f t="shared" si="148"/>
        <v>8.8658651742664088E-2</v>
      </c>
      <c r="W26" s="46">
        <f t="shared" si="148"/>
        <v>-3.8117483545940981E-2</v>
      </c>
      <c r="X26" s="46">
        <f t="shared" si="148"/>
        <v>7.0660165846329656E-2</v>
      </c>
      <c r="Y26" s="46">
        <f t="shared" si="148"/>
        <v>-4.383586040524896E-3</v>
      </c>
      <c r="Z26" s="46">
        <f t="shared" si="148"/>
        <v>-3.8567029266455444E-2</v>
      </c>
      <c r="AA26" s="46">
        <f t="shared" si="148"/>
        <v>1.6546064016847536E-2</v>
      </c>
      <c r="AB26" s="52">
        <f t="shared" si="148"/>
        <v>-1.2362712660274144E-2</v>
      </c>
      <c r="AC26" s="51">
        <f t="shared" si="148"/>
        <v>-5.0938599772506941E-2</v>
      </c>
      <c r="AD26" s="46">
        <f t="shared" si="148"/>
        <v>4.7648284613654328E-2</v>
      </c>
      <c r="AE26" s="46">
        <f t="shared" si="148"/>
        <v>2.3350897908111816E-4</v>
      </c>
      <c r="AF26" s="46">
        <f t="shared" si="148"/>
        <v>-3.5949359898322174E-2</v>
      </c>
      <c r="AG26" s="46">
        <f t="shared" si="148"/>
        <v>-1.2099125999447246E-2</v>
      </c>
      <c r="AH26" s="46">
        <f t="shared" si="148"/>
        <v>-5.1422186596711106E-2</v>
      </c>
      <c r="AI26" s="46">
        <f t="shared" si="148"/>
        <v>-4.3427601220642327E-2</v>
      </c>
      <c r="AJ26" s="52">
        <f t="shared" si="148"/>
        <v>-2.1605514839868008E-2</v>
      </c>
      <c r="AK26" s="51">
        <f t="shared" si="148"/>
        <v>-0.18109265445039835</v>
      </c>
      <c r="AL26" s="46">
        <f t="shared" si="148"/>
        <v>0.14594599914916234</v>
      </c>
      <c r="AM26" s="46">
        <f t="shared" si="148"/>
        <v>9.4292187688326543E-4</v>
      </c>
      <c r="AN26" s="46">
        <f t="shared" si="148"/>
        <v>-5.2980539939147295E-2</v>
      </c>
      <c r="AO26" s="46">
        <f t="shared" si="148"/>
        <v>-1.666260098437343E-2</v>
      </c>
      <c r="AP26" s="46">
        <f t="shared" si="148"/>
        <v>-4.7434293513099933E-2</v>
      </c>
      <c r="AQ26" s="46">
        <f t="shared" si="148"/>
        <v>-5.0247342036427139E-2</v>
      </c>
      <c r="AR26" s="52">
        <f t="shared" si="148"/>
        <v>-2.4073263096824355E-2</v>
      </c>
      <c r="AS26" s="51">
        <f t="shared" si="148"/>
        <v>9.578240708158367E-3</v>
      </c>
      <c r="AT26" s="46">
        <f>IFERROR(AT25/AT19,"na")</f>
        <v>-2.1372193057230798E-4</v>
      </c>
      <c r="AU26" s="46">
        <f t="shared" si="148"/>
        <v>5.2389790930714841E-3</v>
      </c>
      <c r="AV26" s="46">
        <f t="shared" si="148"/>
        <v>8.7566111166550234E-3</v>
      </c>
      <c r="AW26" s="46">
        <f t="shared" si="148"/>
        <v>6.344267202796316E-3</v>
      </c>
      <c r="AX26" s="81">
        <v>0.05</v>
      </c>
      <c r="AY26" s="46">
        <f>IFERROR(AY25/AY19,"na")</f>
        <v>4.9782848532327666E-2</v>
      </c>
      <c r="AZ26" s="52">
        <f t="shared" ref="AZ26" si="149">IFERROR(AZ25/AZ19,"na")</f>
        <v>3.0637306726783067E-2</v>
      </c>
      <c r="BA26" s="81">
        <v>0.05</v>
      </c>
      <c r="BB26" s="81">
        <v>0.05</v>
      </c>
      <c r="BC26" s="46">
        <f t="shared" ref="BC26" si="150">IFERROR(BC25/BC19,"na")</f>
        <v>7.1428571428571425E-2</v>
      </c>
      <c r="BD26" s="81">
        <v>0.05</v>
      </c>
      <c r="BE26" s="46">
        <f t="shared" ref="BE26" si="151">IFERROR(BE25/BE19,"na")</f>
        <v>7.1428571428571411E-2</v>
      </c>
      <c r="BF26" s="81">
        <v>0.05</v>
      </c>
      <c r="BG26" s="46">
        <f>IFERROR(BG25/BG19,"na")</f>
        <v>7.1428571428571411E-2</v>
      </c>
      <c r="BH26" s="52">
        <f t="shared" ref="BH26" si="152">IFERROR(BH25/BH19,"na")</f>
        <v>7.1428571428571411E-2</v>
      </c>
      <c r="BI26" s="81">
        <v>0.05</v>
      </c>
      <c r="BJ26" s="81">
        <v>0.05</v>
      </c>
      <c r="BK26" s="46">
        <f t="shared" ref="BK26" si="153">IFERROR(BK25/BK19,"na")</f>
        <v>7.1428571428571438E-2</v>
      </c>
      <c r="BL26" s="81">
        <v>0.05</v>
      </c>
      <c r="BM26" s="46">
        <f t="shared" ref="BM26" si="154">IFERROR(BM25/BM19,"na")</f>
        <v>7.1428571428571425E-2</v>
      </c>
      <c r="BN26" s="81">
        <v>0.05</v>
      </c>
      <c r="BO26" s="46">
        <f>IFERROR(BO25/BO19,"na")</f>
        <v>7.1428571428571438E-2</v>
      </c>
      <c r="BP26" s="52">
        <f t="shared" ref="BP26" si="155">IFERROR(BP25/BP19,"na")</f>
        <v>7.1428571428571438E-2</v>
      </c>
      <c r="BQ26" s="81">
        <v>0.05</v>
      </c>
      <c r="BR26" s="81">
        <v>0.05</v>
      </c>
      <c r="BS26" s="46">
        <f t="shared" ref="BS26" si="156">IFERROR(BS25/BS19,"na")</f>
        <v>7.1428571428571425E-2</v>
      </c>
      <c r="BT26" s="81">
        <v>0.05</v>
      </c>
      <c r="BU26" s="46">
        <f t="shared" ref="BU26" si="157">IFERROR(BU25/BU19,"na")</f>
        <v>7.1428571428571425E-2</v>
      </c>
      <c r="BV26" s="81">
        <v>0.05</v>
      </c>
      <c r="BW26" s="46">
        <f>IFERROR(BW25/BW19,"na")</f>
        <v>7.1428571428571411E-2</v>
      </c>
      <c r="BX26" s="52">
        <f t="shared" ref="BX26" si="158">IFERROR(BX25/BX19,"na")</f>
        <v>7.1428571428571438E-2</v>
      </c>
      <c r="BY26" s="81">
        <v>0.05</v>
      </c>
      <c r="BZ26" s="81">
        <v>0.05</v>
      </c>
      <c r="CA26" s="46">
        <f t="shared" ref="CA26" si="159">IFERROR(CA25/CA19,"na")</f>
        <v>7.1428571428571425E-2</v>
      </c>
      <c r="CB26" s="81">
        <v>0.05</v>
      </c>
      <c r="CC26" s="46">
        <f t="shared" ref="CC26" si="160">IFERROR(CC25/CC19,"na")</f>
        <v>7.1428571428571425E-2</v>
      </c>
      <c r="CD26" s="81">
        <v>0.05</v>
      </c>
      <c r="CE26" s="46">
        <f>IFERROR(CE25/CE19,"na")</f>
        <v>7.1428571428571425E-2</v>
      </c>
      <c r="CF26" s="52">
        <f t="shared" ref="CF26" si="161">IFERROR(CF25/CF19,"na")</f>
        <v>7.1428571428571425E-2</v>
      </c>
      <c r="CG26" s="81">
        <v>0.05</v>
      </c>
      <c r="CH26" s="81">
        <v>0.05</v>
      </c>
      <c r="CI26" s="46">
        <f t="shared" ref="CI26" si="162">IFERROR(CI25/CI19,"na")</f>
        <v>7.1428571428571438E-2</v>
      </c>
      <c r="CJ26" s="81">
        <v>0.05</v>
      </c>
      <c r="CK26" s="46">
        <f t="shared" ref="CK26" si="163">IFERROR(CK25/CK19,"na")</f>
        <v>7.1428571428571438E-2</v>
      </c>
      <c r="CL26" s="81">
        <v>0.05</v>
      </c>
      <c r="CM26" s="46">
        <f>IFERROR(CM25/CM19,"na")</f>
        <v>7.1428571428571425E-2</v>
      </c>
      <c r="CN26" s="52">
        <f t="shared" ref="CN26" si="164">IFERROR(CN25/CN19,"na")</f>
        <v>7.1428571428571438E-2</v>
      </c>
      <c r="CO26" s="81">
        <v>0.05</v>
      </c>
      <c r="CP26" s="81">
        <v>0.05</v>
      </c>
      <c r="CQ26" s="46">
        <f t="shared" ref="CQ26" si="165">IFERROR(CQ25/CQ19,"na")</f>
        <v>7.1428571428571438E-2</v>
      </c>
      <c r="CR26" s="81">
        <v>0.05</v>
      </c>
      <c r="CS26" s="46">
        <f t="shared" ref="CS26" si="166">IFERROR(CS25/CS19,"na")</f>
        <v>7.1428571428571425E-2</v>
      </c>
      <c r="CT26" s="81">
        <v>0.05</v>
      </c>
      <c r="CU26" s="46">
        <f>IFERROR(CU25/CU19,"na")</f>
        <v>7.1428571428571438E-2</v>
      </c>
      <c r="CV26" s="52">
        <f t="shared" ref="CV26" si="167">IFERROR(CV25/CV19,"na")</f>
        <v>7.1428571428571425E-2</v>
      </c>
      <c r="CW26" s="81">
        <v>0.05</v>
      </c>
      <c r="CX26" s="81">
        <v>0.05</v>
      </c>
      <c r="CY26" s="46">
        <f t="shared" ref="CY26" si="168">IFERROR(CY25/CY19,"na")</f>
        <v>7.1428571428571411E-2</v>
      </c>
      <c r="CZ26" s="81">
        <v>0.05</v>
      </c>
      <c r="DA26" s="46">
        <f t="shared" ref="DA26" si="169">IFERROR(DA25/DA19,"na")</f>
        <v>7.1428571428571425E-2</v>
      </c>
      <c r="DB26" s="81">
        <v>0.05</v>
      </c>
      <c r="DC26" s="46">
        <f>IFERROR(DC25/DC19,"na")</f>
        <v>7.1428571428571425E-2</v>
      </c>
      <c r="DD26" s="52">
        <f t="shared" ref="DD26" si="170">IFERROR(DD25/DD19,"na")</f>
        <v>7.1428571428571411E-2</v>
      </c>
      <c r="DE26" s="81">
        <v>0.05</v>
      </c>
      <c r="DF26" s="81">
        <v>0.05</v>
      </c>
      <c r="DG26" s="46">
        <f t="shared" ref="DG26" si="171">IFERROR(DG25/DG19,"na")</f>
        <v>7.1428571428571438E-2</v>
      </c>
      <c r="DH26" s="81">
        <v>0.05</v>
      </c>
      <c r="DI26" s="46">
        <f t="shared" ref="DI26" si="172">IFERROR(DI25/DI19,"na")</f>
        <v>7.1428571428571411E-2</v>
      </c>
      <c r="DJ26" s="81">
        <v>0.05</v>
      </c>
      <c r="DK26" s="46">
        <f>IFERROR(DK25/DK19,"na")</f>
        <v>7.1428571428571425E-2</v>
      </c>
      <c r="DL26" s="52">
        <f t="shared" ref="DL26" si="173">IFERROR(DL25/DL19,"na")</f>
        <v>7.1428571428571425E-2</v>
      </c>
      <c r="DM26" s="81">
        <v>0.05</v>
      </c>
      <c r="DN26" s="81">
        <v>0.05</v>
      </c>
      <c r="DO26" s="46">
        <f t="shared" ref="DO26" si="174">IFERROR(DO25/DO19,"na")</f>
        <v>7.1428571428571438E-2</v>
      </c>
      <c r="DP26" s="81">
        <v>0.05</v>
      </c>
      <c r="DQ26" s="46">
        <f t="shared" ref="DQ26" si="175">IFERROR(DQ25/DQ19,"na")</f>
        <v>7.1428571428571425E-2</v>
      </c>
      <c r="DR26" s="81">
        <v>0.05</v>
      </c>
      <c r="DS26" s="46">
        <f>IFERROR(DS25/DS19,"na")</f>
        <v>7.1428571428571425E-2</v>
      </c>
      <c r="DT26" s="52">
        <f t="shared" ref="DT26" si="176">IFERROR(DT25/DT19,"na")</f>
        <v>7.1428571428571425E-2</v>
      </c>
    </row>
    <row r="27" spans="2:124" x14ac:dyDescent="0.25">
      <c r="B27" s="40" t="s">
        <v>197</v>
      </c>
      <c r="C27" s="40" t="s">
        <v>57</v>
      </c>
      <c r="D27" s="40"/>
      <c r="E27" s="65">
        <f t="shared" ref="E27:AY27" si="177">E13-E19</f>
        <v>64830.000000000007</v>
      </c>
      <c r="F27" s="16">
        <f t="shared" si="177"/>
        <v>83867</v>
      </c>
      <c r="G27" s="16">
        <f t="shared" si="177"/>
        <v>148697</v>
      </c>
      <c r="H27" s="16">
        <f t="shared" si="177"/>
        <v>88873.4</v>
      </c>
      <c r="I27" s="16">
        <f t="shared" si="177"/>
        <v>237570.4</v>
      </c>
      <c r="J27" s="16">
        <f t="shared" si="177"/>
        <v>92666.400000000023</v>
      </c>
      <c r="K27" s="16">
        <f t="shared" si="177"/>
        <v>181539.80000000002</v>
      </c>
      <c r="L27" s="62">
        <f t="shared" si="177"/>
        <v>330236.79999999993</v>
      </c>
      <c r="M27" s="65">
        <f t="shared" si="177"/>
        <v>83698.200000000012</v>
      </c>
      <c r="N27" s="16">
        <f t="shared" si="177"/>
        <v>93717.999999999985</v>
      </c>
      <c r="O27" s="16">
        <f t="shared" si="177"/>
        <v>177416.2</v>
      </c>
      <c r="P27" s="16">
        <f t="shared" si="177"/>
        <v>105163.1</v>
      </c>
      <c r="Q27" s="16">
        <f t="shared" si="177"/>
        <v>282579.3</v>
      </c>
      <c r="R27" s="16">
        <f t="shared" si="177"/>
        <v>104979.20000000001</v>
      </c>
      <c r="S27" s="16">
        <f t="shared" si="177"/>
        <v>210142.30000000002</v>
      </c>
      <c r="T27" s="62">
        <f t="shared" si="177"/>
        <v>387558.5</v>
      </c>
      <c r="U27" s="65">
        <f t="shared" si="177"/>
        <v>112797.6</v>
      </c>
      <c r="V27" s="16">
        <f t="shared" si="177"/>
        <v>118198.3</v>
      </c>
      <c r="W27" s="16">
        <f t="shared" si="177"/>
        <v>230995.90000000002</v>
      </c>
      <c r="X27" s="16">
        <f t="shared" si="177"/>
        <v>121251.1</v>
      </c>
      <c r="Y27" s="16">
        <f t="shared" si="177"/>
        <v>352246.99999999994</v>
      </c>
      <c r="Z27" s="16">
        <f t="shared" si="177"/>
        <v>122877.39999999998</v>
      </c>
      <c r="AA27" s="16">
        <f t="shared" si="177"/>
        <v>244128.5</v>
      </c>
      <c r="AB27" s="62">
        <f t="shared" si="177"/>
        <v>475124.39999999997</v>
      </c>
      <c r="AC27" s="65">
        <f t="shared" si="177"/>
        <v>120898.3</v>
      </c>
      <c r="AD27" s="16">
        <f t="shared" si="177"/>
        <v>122013.5</v>
      </c>
      <c r="AE27" s="16">
        <f t="shared" si="177"/>
        <v>242911.80000000002</v>
      </c>
      <c r="AF27" s="16">
        <f t="shared" si="177"/>
        <v>124426.5</v>
      </c>
      <c r="AG27" s="16">
        <f t="shared" si="177"/>
        <v>367338.3</v>
      </c>
      <c r="AH27" s="16">
        <f t="shared" si="177"/>
        <v>128594.49999999999</v>
      </c>
      <c r="AI27" s="16">
        <f t="shared" si="177"/>
        <v>253021.00000000003</v>
      </c>
      <c r="AJ27" s="62">
        <f t="shared" si="177"/>
        <v>495932.80000000005</v>
      </c>
      <c r="AK27" s="65">
        <f t="shared" si="177"/>
        <v>127458.7</v>
      </c>
      <c r="AL27" s="16">
        <f t="shared" si="177"/>
        <v>131379.59999999998</v>
      </c>
      <c r="AM27" s="16">
        <f t="shared" si="177"/>
        <v>258838.30000000002</v>
      </c>
      <c r="AN27" s="16">
        <f t="shared" si="177"/>
        <v>123864.9</v>
      </c>
      <c r="AO27" s="16">
        <f t="shared" si="177"/>
        <v>382703.19999999995</v>
      </c>
      <c r="AP27" s="16">
        <f t="shared" si="177"/>
        <v>126389.2</v>
      </c>
      <c r="AQ27" s="16">
        <f t="shared" si="177"/>
        <v>250254.1</v>
      </c>
      <c r="AR27" s="62">
        <f t="shared" si="177"/>
        <v>509092.39999999997</v>
      </c>
      <c r="AS27" s="65">
        <f t="shared" si="177"/>
        <v>128988.70000000001</v>
      </c>
      <c r="AT27" s="16">
        <f t="shared" si="177"/>
        <v>131144.4</v>
      </c>
      <c r="AU27" s="16">
        <f t="shared" si="177"/>
        <v>260133.09999999998</v>
      </c>
      <c r="AV27" s="16">
        <f t="shared" si="177"/>
        <v>132890</v>
      </c>
      <c r="AW27" s="16">
        <f t="shared" ref="AW27" si="178">AW13-AW19</f>
        <v>393023.10000000003</v>
      </c>
      <c r="AX27" s="16">
        <f t="shared" si="177"/>
        <v>68375.915999999997</v>
      </c>
      <c r="AY27" s="16">
        <f t="shared" si="177"/>
        <v>201265.91599999997</v>
      </c>
      <c r="AZ27" s="62">
        <f t="shared" ref="AZ27" si="179">AZ13-AZ19</f>
        <v>461399.01599999995</v>
      </c>
      <c r="BA27" s="16">
        <f>BA13-BA19</f>
        <v>71794.71179999999</v>
      </c>
      <c r="BB27" s="16">
        <f>BB13-BB19</f>
        <v>75384.447390000016</v>
      </c>
      <c r="BC27" s="16">
        <f t="shared" ref="BC27:BH27" si="180">BC13-BC19</f>
        <v>147179.15918999992</v>
      </c>
      <c r="BD27" s="16">
        <f t="shared" si="180"/>
        <v>79153.669759499986</v>
      </c>
      <c r="BE27" s="16">
        <f t="shared" si="180"/>
        <v>226332.82894949988</v>
      </c>
      <c r="BF27" s="16">
        <f t="shared" si="180"/>
        <v>83111.353247474995</v>
      </c>
      <c r="BG27" s="16">
        <f t="shared" si="180"/>
        <v>162265.02300697495</v>
      </c>
      <c r="BH27" s="62">
        <f t="shared" si="180"/>
        <v>309444.18219697475</v>
      </c>
      <c r="BI27" s="16">
        <f>BI13-BI19</f>
        <v>87266.920909848763</v>
      </c>
      <c r="BJ27" s="16">
        <f>BJ13-BJ19</f>
        <v>91630.266955341183</v>
      </c>
      <c r="BK27" s="16">
        <f t="shared" ref="BK27:BP27" si="181">BK13-BK19</f>
        <v>178897.18786518998</v>
      </c>
      <c r="BL27" s="16">
        <f t="shared" si="181"/>
        <v>96211.780303108273</v>
      </c>
      <c r="BM27" s="16">
        <f t="shared" si="181"/>
        <v>275108.96816829825</v>
      </c>
      <c r="BN27" s="16">
        <f t="shared" si="181"/>
        <v>101022.36931826366</v>
      </c>
      <c r="BO27" s="16">
        <f t="shared" si="181"/>
        <v>197234.14962137194</v>
      </c>
      <c r="BP27" s="62">
        <f t="shared" si="181"/>
        <v>376131.33748656197</v>
      </c>
      <c r="BQ27" s="16">
        <f>BQ13-BQ19</f>
        <v>106073.48778417686</v>
      </c>
      <c r="BR27" s="16">
        <f>BR13-BR19</f>
        <v>111377.1621733857</v>
      </c>
      <c r="BS27" s="16">
        <f t="shared" ref="BS27:BX27" si="182">BS13-BS19</f>
        <v>217450.64995756256</v>
      </c>
      <c r="BT27" s="16">
        <f t="shared" si="182"/>
        <v>116946.02028205502</v>
      </c>
      <c r="BU27" s="16">
        <f t="shared" si="182"/>
        <v>334396.67023961747</v>
      </c>
      <c r="BV27" s="16">
        <f t="shared" si="182"/>
        <v>122793.32129615778</v>
      </c>
      <c r="BW27" s="16">
        <f t="shared" si="182"/>
        <v>239739.34157821268</v>
      </c>
      <c r="BX27" s="62">
        <f t="shared" si="182"/>
        <v>457189.99153577513</v>
      </c>
      <c r="BY27" s="16">
        <f>BY13-BY19</f>
        <v>128932.98736096564</v>
      </c>
      <c r="BZ27" s="16">
        <f>BZ13-BZ19</f>
        <v>135379.63672901393</v>
      </c>
      <c r="CA27" s="16">
        <f t="shared" ref="CA27:CF27" si="183">CA13-CA19</f>
        <v>264312.62408997957</v>
      </c>
      <c r="CB27" s="16">
        <f t="shared" si="183"/>
        <v>142148.61856546463</v>
      </c>
      <c r="CC27" s="16">
        <f t="shared" si="183"/>
        <v>406461.24265544419</v>
      </c>
      <c r="CD27" s="16">
        <f t="shared" si="183"/>
        <v>149256.04949373793</v>
      </c>
      <c r="CE27" s="16">
        <f t="shared" si="183"/>
        <v>291404.66805920249</v>
      </c>
      <c r="CF27" s="62">
        <f t="shared" si="183"/>
        <v>555717.29214918194</v>
      </c>
      <c r="CG27" s="16">
        <f>CG13-CG19</f>
        <v>156718.8519684248</v>
      </c>
      <c r="CH27" s="16">
        <f>CH13-CH19</f>
        <v>164554.79456684605</v>
      </c>
      <c r="CI27" s="16">
        <f t="shared" ref="CI27:CN27" si="184">CI13-CI19</f>
        <v>321273.64653527073</v>
      </c>
      <c r="CJ27" s="16">
        <f t="shared" si="184"/>
        <v>172782.53429518838</v>
      </c>
      <c r="CK27" s="16">
        <f t="shared" si="184"/>
        <v>494056.18083045911</v>
      </c>
      <c r="CL27" s="16">
        <f t="shared" si="184"/>
        <v>181421.66100994777</v>
      </c>
      <c r="CM27" s="16">
        <f t="shared" si="184"/>
        <v>354204.19530513603</v>
      </c>
      <c r="CN27" s="62">
        <f t="shared" si="184"/>
        <v>675477.84184040688</v>
      </c>
      <c r="CO27" s="16">
        <f>CO13-CO19</f>
        <v>190492.74406044523</v>
      </c>
      <c r="CP27" s="16">
        <f>CP13-CP19</f>
        <v>200017.38126346748</v>
      </c>
      <c r="CQ27" s="16">
        <f t="shared" ref="CQ27:CV27" si="185">CQ13-CQ19</f>
        <v>390510.12532391283</v>
      </c>
      <c r="CR27" s="16">
        <f t="shared" si="185"/>
        <v>210018.25032664085</v>
      </c>
      <c r="CS27" s="16">
        <f t="shared" si="185"/>
        <v>600528.3756505535</v>
      </c>
      <c r="CT27" s="16">
        <f t="shared" si="185"/>
        <v>220519.1628429729</v>
      </c>
      <c r="CU27" s="16">
        <f t="shared" si="185"/>
        <v>430537.41316961369</v>
      </c>
      <c r="CV27" s="62">
        <f t="shared" si="185"/>
        <v>821047.5384935264</v>
      </c>
      <c r="CW27" s="16">
        <f>CW13-CW19</f>
        <v>231545.12098512158</v>
      </c>
      <c r="CX27" s="16">
        <f>CX13-CX19</f>
        <v>243122.37703437777</v>
      </c>
      <c r="CY27" s="16">
        <f t="shared" ref="CY27:DD27" si="186">CY13-CY19</f>
        <v>474667.49801949924</v>
      </c>
      <c r="CZ27" s="16">
        <f t="shared" si="186"/>
        <v>255278.49588609661</v>
      </c>
      <c r="DA27" s="16">
        <f t="shared" si="186"/>
        <v>729945.99390559574</v>
      </c>
      <c r="DB27" s="16">
        <f t="shared" si="186"/>
        <v>268042.42068040126</v>
      </c>
      <c r="DC27" s="16">
        <f t="shared" si="186"/>
        <v>523320.91656649788</v>
      </c>
      <c r="DD27" s="62">
        <f t="shared" si="186"/>
        <v>997988.41458599688</v>
      </c>
      <c r="DE27" s="16">
        <f>DE13-DE19</f>
        <v>281444.54171442136</v>
      </c>
      <c r="DF27" s="16">
        <f>DF13-DF19</f>
        <v>295516.76880014257</v>
      </c>
      <c r="DG27" s="16">
        <f t="shared" ref="DG27:DL27" si="187">DG13-DG19</f>
        <v>576961.31051456416</v>
      </c>
      <c r="DH27" s="16">
        <f t="shared" si="187"/>
        <v>310292.60724014975</v>
      </c>
      <c r="DI27" s="16">
        <f t="shared" si="187"/>
        <v>887253.91775471345</v>
      </c>
      <c r="DJ27" s="16">
        <f t="shared" si="187"/>
        <v>325807.23760215729</v>
      </c>
      <c r="DK27" s="16">
        <f t="shared" si="187"/>
        <v>636099.84484230704</v>
      </c>
      <c r="DL27" s="62">
        <f t="shared" si="187"/>
        <v>1213061.155356871</v>
      </c>
      <c r="DM27" s="16">
        <f>DM13-DM19</f>
        <v>342097.59948226507</v>
      </c>
      <c r="DN27" s="16">
        <f>DN13-DN19</f>
        <v>359202.47945637838</v>
      </c>
      <c r="DO27" s="16">
        <f t="shared" ref="DO27:DT27" si="188">DO13-DO19</f>
        <v>701300.07893864345</v>
      </c>
      <c r="DP27" s="16">
        <f t="shared" si="188"/>
        <v>377162.60342919733</v>
      </c>
      <c r="DQ27" s="16">
        <f t="shared" si="188"/>
        <v>1078462.6823678403</v>
      </c>
      <c r="DR27" s="16">
        <f t="shared" si="188"/>
        <v>396020.73360065708</v>
      </c>
      <c r="DS27" s="16">
        <f t="shared" si="188"/>
        <v>773183.3370298543</v>
      </c>
      <c r="DT27" s="62">
        <f t="shared" si="188"/>
        <v>1474483.4159684982</v>
      </c>
    </row>
    <row r="28" spans="2:124" ht="14.4" x14ac:dyDescent="0.3">
      <c r="B28" s="41" t="s">
        <v>198</v>
      </c>
      <c r="C28" s="13" t="s">
        <v>58</v>
      </c>
      <c r="D28" s="13"/>
      <c r="E28" s="97">
        <f t="shared" ref="E28:BH28" si="189">IFERROR(E27/E13,"na")</f>
        <v>0.6186977857433249</v>
      </c>
      <c r="F28" s="98">
        <f t="shared" si="189"/>
        <v>0.63787809528735206</v>
      </c>
      <c r="G28" s="98">
        <f t="shared" si="189"/>
        <v>0.62937145812690698</v>
      </c>
      <c r="H28" s="98">
        <f t="shared" si="189"/>
        <v>0.62921537642447722</v>
      </c>
      <c r="I28" s="98">
        <f t="shared" si="189"/>
        <v>0.6293130600054303</v>
      </c>
      <c r="J28" s="98">
        <f t="shared" si="189"/>
        <v>0.60155916795039344</v>
      </c>
      <c r="K28" s="98">
        <f t="shared" si="189"/>
        <v>0.61478791080587292</v>
      </c>
      <c r="L28" s="99">
        <f t="shared" si="189"/>
        <v>0.62126997361684055</v>
      </c>
      <c r="M28" s="97">
        <f t="shared" si="189"/>
        <v>0.59039185368688951</v>
      </c>
      <c r="N28" s="98">
        <f t="shared" si="189"/>
        <v>0.63133657316775771</v>
      </c>
      <c r="O28" s="98">
        <f t="shared" si="189"/>
        <v>0.61133520094000571</v>
      </c>
      <c r="P28" s="98">
        <f t="shared" si="189"/>
        <v>0.57260288144268157</v>
      </c>
      <c r="Q28" s="98">
        <f t="shared" si="189"/>
        <v>0.59632366751148524</v>
      </c>
      <c r="R28" s="98">
        <f t="shared" si="189"/>
        <v>0.59129819612684908</v>
      </c>
      <c r="S28" s="98">
        <f t="shared" si="189"/>
        <v>0.5817922126965196</v>
      </c>
      <c r="T28" s="99">
        <f t="shared" si="189"/>
        <v>0.59495398591238813</v>
      </c>
      <c r="U28" s="97">
        <f t="shared" si="189"/>
        <v>0.56878656787991888</v>
      </c>
      <c r="V28" s="98">
        <f t="shared" si="189"/>
        <v>0.63520152622527948</v>
      </c>
      <c r="W28" s="98">
        <f t="shared" si="189"/>
        <v>0.60093727066096736</v>
      </c>
      <c r="X28" s="98">
        <f t="shared" si="189"/>
        <v>0.63747085404547166</v>
      </c>
      <c r="Y28" s="98">
        <f t="shared" si="189"/>
        <v>0.61303078737318106</v>
      </c>
      <c r="Z28" s="98">
        <f t="shared" si="189"/>
        <v>0.64474514764965785</v>
      </c>
      <c r="AA28" s="98">
        <f t="shared" si="189"/>
        <v>0.64111159606858803</v>
      </c>
      <c r="AB28" s="99">
        <f t="shared" si="189"/>
        <v>0.62092984140637897</v>
      </c>
      <c r="AC28" s="97">
        <f t="shared" si="189"/>
        <v>0.64861412442836397</v>
      </c>
      <c r="AD28" s="98">
        <f t="shared" si="189"/>
        <v>0.63317785866335374</v>
      </c>
      <c r="AE28" s="98">
        <f t="shared" si="189"/>
        <v>0.64076761761563727</v>
      </c>
      <c r="AF28" s="98">
        <f t="shared" si="189"/>
        <v>0.63859221432420643</v>
      </c>
      <c r="AG28" s="98">
        <f t="shared" si="189"/>
        <v>0.64002909711816569</v>
      </c>
      <c r="AH28" s="98">
        <f t="shared" si="189"/>
        <v>0.6612735768768554</v>
      </c>
      <c r="AI28" s="98">
        <f t="shared" si="189"/>
        <v>0.64992182320562619</v>
      </c>
      <c r="AJ28" s="99">
        <f t="shared" si="189"/>
        <v>0.64540556677866057</v>
      </c>
      <c r="AK28" s="97">
        <f t="shared" si="189"/>
        <v>0.63635169948476256</v>
      </c>
      <c r="AL28" s="98">
        <f t="shared" si="189"/>
        <v>0.58962502732039324</v>
      </c>
      <c r="AM28" s="98">
        <f t="shared" si="189"/>
        <v>0.61174470575250361</v>
      </c>
      <c r="AN28" s="98">
        <f t="shared" si="189"/>
        <v>0.60867332547746977</v>
      </c>
      <c r="AO28" s="98">
        <f t="shared" si="189"/>
        <v>0.61074724228461286</v>
      </c>
      <c r="AP28" s="98">
        <f t="shared" si="189"/>
        <v>0.62027368970709196</v>
      </c>
      <c r="AQ28" s="98">
        <f t="shared" si="189"/>
        <v>0.61447726459092566</v>
      </c>
      <c r="AR28" s="99">
        <f t="shared" si="189"/>
        <v>0.61308490359153167</v>
      </c>
      <c r="AS28" s="97">
        <f t="shared" si="189"/>
        <v>0.55768406807800486</v>
      </c>
      <c r="AT28" s="98">
        <f t="shared" si="189"/>
        <v>0.61697997634534663</v>
      </c>
      <c r="AU28" s="98">
        <f t="shared" si="189"/>
        <v>0.58608058855641321</v>
      </c>
      <c r="AV28" s="98">
        <f t="shared" si="189"/>
        <v>0.61220898305771876</v>
      </c>
      <c r="AW28" s="98">
        <f t="shared" si="189"/>
        <v>0.59466197420710731</v>
      </c>
      <c r="AX28" s="98">
        <f t="shared" si="189"/>
        <v>0.3</v>
      </c>
      <c r="AY28" s="98">
        <f t="shared" si="189"/>
        <v>0.45229706490620419</v>
      </c>
      <c r="AZ28" s="99">
        <f t="shared" si="189"/>
        <v>0.51910348319630084</v>
      </c>
      <c r="BA28" s="98">
        <f>IFERROR(BA27/BA13,"na")</f>
        <v>0.29999999999999993</v>
      </c>
      <c r="BB28" s="98">
        <f>IFERROR(BB27/BB13,"na")</f>
        <v>0.30000000000000004</v>
      </c>
      <c r="BC28" s="98">
        <f t="shared" si="189"/>
        <v>0.29999999999999982</v>
      </c>
      <c r="BD28" s="98">
        <f t="shared" si="189"/>
        <v>0.29999999999999993</v>
      </c>
      <c r="BE28" s="98">
        <f t="shared" si="189"/>
        <v>0.29999999999999982</v>
      </c>
      <c r="BF28" s="98">
        <f t="shared" si="189"/>
        <v>0.29999999999999993</v>
      </c>
      <c r="BG28" s="98">
        <f t="shared" si="189"/>
        <v>0.29999999999999988</v>
      </c>
      <c r="BH28" s="99">
        <f t="shared" si="189"/>
        <v>0.29999999999999977</v>
      </c>
      <c r="BI28" s="98">
        <f>IFERROR(BI27/BI13,"na")</f>
        <v>0.3</v>
      </c>
      <c r="BJ28" s="98">
        <f>IFERROR(BJ27/BJ13,"na")</f>
        <v>0.29999999999999993</v>
      </c>
      <c r="BK28" s="98">
        <f t="shared" ref="BK28" si="190">IFERROR(BK27/BK13,"na")</f>
        <v>0.30000000000000004</v>
      </c>
      <c r="BL28" s="98">
        <f t="shared" ref="BL28" si="191">IFERROR(BL27/BL13,"na")</f>
        <v>0.3</v>
      </c>
      <c r="BM28" s="98">
        <f t="shared" ref="BM28" si="192">IFERROR(BM27/BM13,"na")</f>
        <v>0.3</v>
      </c>
      <c r="BN28" s="98">
        <f t="shared" ref="BN28" si="193">IFERROR(BN27/BN13,"na")</f>
        <v>0.29999999999999993</v>
      </c>
      <c r="BO28" s="98">
        <f t="shared" ref="BO28" si="194">IFERROR(BO27/BO13,"na")</f>
        <v>0.3</v>
      </c>
      <c r="BP28" s="99">
        <f t="shared" ref="BP28" si="195">IFERROR(BP27/BP13,"na")</f>
        <v>0.30000000000000004</v>
      </c>
      <c r="BQ28" s="98">
        <f>IFERROR(BQ27/BQ13,"na")</f>
        <v>0.3</v>
      </c>
      <c r="BR28" s="98">
        <f>IFERROR(BR27/BR13,"na")</f>
        <v>0.29999999999999993</v>
      </c>
      <c r="BS28" s="98">
        <f t="shared" ref="BS28" si="196">IFERROR(BS27/BS13,"na")</f>
        <v>0.29999999999999993</v>
      </c>
      <c r="BT28" s="98">
        <f t="shared" ref="BT28" si="197">IFERROR(BT27/BT13,"na")</f>
        <v>0.3</v>
      </c>
      <c r="BU28" s="98">
        <f t="shared" ref="BU28" si="198">IFERROR(BU27/BU13,"na")</f>
        <v>0.29999999999999988</v>
      </c>
      <c r="BV28" s="98">
        <f t="shared" ref="BV28" si="199">IFERROR(BV27/BV13,"na")</f>
        <v>0.30000000000000004</v>
      </c>
      <c r="BW28" s="98">
        <f t="shared" ref="BW28" si="200">IFERROR(BW27/BW13,"na")</f>
        <v>0.29999999999999988</v>
      </c>
      <c r="BX28" s="99">
        <f t="shared" ref="BX28" si="201">IFERROR(BX27/BX13,"na")</f>
        <v>0.29999999999999988</v>
      </c>
      <c r="BY28" s="98">
        <f>IFERROR(BY27/BY13,"na")</f>
        <v>0.29999999999999993</v>
      </c>
      <c r="BZ28" s="98">
        <f>IFERROR(BZ27/BZ13,"na")</f>
        <v>0.29999999999999993</v>
      </c>
      <c r="CA28" s="98">
        <f t="shared" ref="CA28" si="202">IFERROR(CA27/CA13,"na")</f>
        <v>0.29999999999999993</v>
      </c>
      <c r="CB28" s="98">
        <f t="shared" ref="CB28" si="203">IFERROR(CB27/CB13,"na")</f>
        <v>0.29999999999999988</v>
      </c>
      <c r="CC28" s="98">
        <f t="shared" ref="CC28" si="204">IFERROR(CC27/CC13,"na")</f>
        <v>0.29999999999999993</v>
      </c>
      <c r="CD28" s="98">
        <f t="shared" ref="CD28" si="205">IFERROR(CD27/CD13,"na")</f>
        <v>0.30000000000000004</v>
      </c>
      <c r="CE28" s="98">
        <f t="shared" ref="CE28" si="206">IFERROR(CE27/CE13,"na")</f>
        <v>0.29999999999999993</v>
      </c>
      <c r="CF28" s="99">
        <f t="shared" ref="CF28" si="207">IFERROR(CF27/CF13,"na")</f>
        <v>0.29999999999999988</v>
      </c>
      <c r="CG28" s="98">
        <f>IFERROR(CG27/CG13,"na")</f>
        <v>0.3</v>
      </c>
      <c r="CH28" s="98">
        <f>IFERROR(CH27/CH13,"na")</f>
        <v>0.29999999999999993</v>
      </c>
      <c r="CI28" s="98">
        <f t="shared" ref="CI28" si="208">IFERROR(CI27/CI13,"na")</f>
        <v>0.29999999999999988</v>
      </c>
      <c r="CJ28" s="98">
        <f t="shared" ref="CJ28" si="209">IFERROR(CJ27/CJ13,"na")</f>
        <v>0.3</v>
      </c>
      <c r="CK28" s="98">
        <f t="shared" ref="CK28" si="210">IFERROR(CK27/CK13,"na")</f>
        <v>0.29999999999999993</v>
      </c>
      <c r="CL28" s="98">
        <f t="shared" ref="CL28" si="211">IFERROR(CL27/CL13,"na")</f>
        <v>0.29999999999999993</v>
      </c>
      <c r="CM28" s="98">
        <f t="shared" ref="CM28" si="212">IFERROR(CM27/CM13,"na")</f>
        <v>0.29999999999999988</v>
      </c>
      <c r="CN28" s="99">
        <f t="shared" ref="CN28" si="213">IFERROR(CN27/CN13,"na")</f>
        <v>0.29999999999999993</v>
      </c>
      <c r="CO28" s="98">
        <f>IFERROR(CO27/CO13,"na")</f>
        <v>0.3</v>
      </c>
      <c r="CP28" s="98">
        <f>IFERROR(CP27/CP13,"na")</f>
        <v>0.3</v>
      </c>
      <c r="CQ28" s="98">
        <f t="shared" ref="CQ28" si="214">IFERROR(CQ27/CQ13,"na")</f>
        <v>0.30000000000000004</v>
      </c>
      <c r="CR28" s="98">
        <f t="shared" ref="CR28" si="215">IFERROR(CR27/CR13,"na")</f>
        <v>0.29999999999999993</v>
      </c>
      <c r="CS28" s="98">
        <f t="shared" ref="CS28" si="216">IFERROR(CS27/CS13,"na")</f>
        <v>0.29999999999999993</v>
      </c>
      <c r="CT28" s="98">
        <f t="shared" ref="CT28" si="217">IFERROR(CT27/CT13,"na")</f>
        <v>0.29999999999999993</v>
      </c>
      <c r="CU28" s="98">
        <f t="shared" ref="CU28" si="218">IFERROR(CU27/CU13,"na")</f>
        <v>0.29999999999999993</v>
      </c>
      <c r="CV28" s="99">
        <f t="shared" ref="CV28" si="219">IFERROR(CV27/CV13,"na")</f>
        <v>0.29999999999999993</v>
      </c>
      <c r="CW28" s="98">
        <f>IFERROR(CW27/CW13,"na")</f>
        <v>0.29999999999999993</v>
      </c>
      <c r="CX28" s="98">
        <f>IFERROR(CX27/CX13,"na")</f>
        <v>0.30000000000000004</v>
      </c>
      <c r="CY28" s="98">
        <f t="shared" ref="CY28" si="220">IFERROR(CY27/CY13,"na")</f>
        <v>0.29999999999999993</v>
      </c>
      <c r="CZ28" s="98">
        <f t="shared" ref="CZ28" si="221">IFERROR(CZ27/CZ13,"na")</f>
        <v>0.3</v>
      </c>
      <c r="DA28" s="98">
        <f t="shared" ref="DA28" si="222">IFERROR(DA27/DA13,"na")</f>
        <v>0.29999999999999993</v>
      </c>
      <c r="DB28" s="98">
        <f t="shared" ref="DB28" si="223">IFERROR(DB27/DB13,"na")</f>
        <v>0.29999999999999977</v>
      </c>
      <c r="DC28" s="98">
        <f t="shared" ref="DC28" si="224">IFERROR(DC27/DC13,"na")</f>
        <v>0.29999999999999988</v>
      </c>
      <c r="DD28" s="99">
        <f t="shared" ref="DD28" si="225">IFERROR(DD27/DD13,"na")</f>
        <v>0.29999999999999988</v>
      </c>
      <c r="DE28" s="98">
        <f>IFERROR(DE27/DE13,"na")</f>
        <v>0.29999999999999977</v>
      </c>
      <c r="DF28" s="98">
        <f>IFERROR(DF27/DF13,"na")</f>
        <v>0.29999999999999993</v>
      </c>
      <c r="DG28" s="98">
        <f t="shared" ref="DG28" si="226">IFERROR(DG27/DG13,"na")</f>
        <v>0.3</v>
      </c>
      <c r="DH28" s="98">
        <f t="shared" ref="DH28" si="227">IFERROR(DH27/DH13,"na")</f>
        <v>0.3</v>
      </c>
      <c r="DI28" s="98">
        <f t="shared" ref="DI28" si="228">IFERROR(DI27/DI13,"na")</f>
        <v>0.29999999999999982</v>
      </c>
      <c r="DJ28" s="98">
        <f t="shared" ref="DJ28" si="229">IFERROR(DJ27/DJ13,"na")</f>
        <v>0.3</v>
      </c>
      <c r="DK28" s="98">
        <f t="shared" ref="DK28" si="230">IFERROR(DK27/DK13,"na")</f>
        <v>0.29999999999999993</v>
      </c>
      <c r="DL28" s="99">
        <f t="shared" ref="DL28" si="231">IFERROR(DL27/DL13,"na")</f>
        <v>0.29999999999999993</v>
      </c>
      <c r="DM28" s="98">
        <f>IFERROR(DM27/DM13,"na")</f>
        <v>0.29999999999999988</v>
      </c>
      <c r="DN28" s="98">
        <f>IFERROR(DN27/DN13,"na")</f>
        <v>0.29999999999999993</v>
      </c>
      <c r="DO28" s="98">
        <f t="shared" ref="DO28" si="232">IFERROR(DO27/DO13,"na")</f>
        <v>0.29999999999999993</v>
      </c>
      <c r="DP28" s="98">
        <f t="shared" ref="DP28" si="233">IFERROR(DP27/DP13,"na")</f>
        <v>0.3</v>
      </c>
      <c r="DQ28" s="98">
        <f t="shared" ref="DQ28" si="234">IFERROR(DQ27/DQ13,"na")</f>
        <v>0.29999999999999982</v>
      </c>
      <c r="DR28" s="98">
        <f t="shared" ref="DR28" si="235">IFERROR(DR27/DR13,"na")</f>
        <v>0.29999999999999993</v>
      </c>
      <c r="DS28" s="98">
        <f t="shared" ref="DS28" si="236">IFERROR(DS27/DS13,"na")</f>
        <v>0.29999999999999993</v>
      </c>
      <c r="DT28" s="99">
        <f t="shared" ref="DT28" si="237">IFERROR(DT27/DT13,"na")</f>
        <v>0.3</v>
      </c>
    </row>
    <row r="29" spans="2:124" x14ac:dyDescent="0.25">
      <c r="B29" s="8" t="s">
        <v>30</v>
      </c>
      <c r="C29" s="10" t="s">
        <v>57</v>
      </c>
      <c r="E29" s="66">
        <v>0</v>
      </c>
      <c r="F29" s="15">
        <v>0</v>
      </c>
      <c r="G29" s="15">
        <f>E29+F29</f>
        <v>0</v>
      </c>
      <c r="H29" s="15">
        <v>0</v>
      </c>
      <c r="I29" s="15">
        <f>E29+F29+H29</f>
        <v>0</v>
      </c>
      <c r="J29" s="15">
        <v>0</v>
      </c>
      <c r="K29" s="15">
        <f>H29+J29</f>
        <v>0</v>
      </c>
      <c r="L29" s="58">
        <f>E29+F29+H29+J29</f>
        <v>0</v>
      </c>
      <c r="M29" s="66">
        <v>0</v>
      </c>
      <c r="N29" s="15">
        <v>0</v>
      </c>
      <c r="O29" s="15">
        <f>M29+N29</f>
        <v>0</v>
      </c>
      <c r="P29" s="15">
        <v>0</v>
      </c>
      <c r="Q29" s="15">
        <f>M29+N29+P29</f>
        <v>0</v>
      </c>
      <c r="R29" s="15">
        <v>0</v>
      </c>
      <c r="S29" s="15">
        <f>P29+R29</f>
        <v>0</v>
      </c>
      <c r="T29" s="58">
        <f>M29+N29+P29+R29</f>
        <v>0</v>
      </c>
      <c r="U29" s="66">
        <v>0</v>
      </c>
      <c r="V29" s="15">
        <v>0</v>
      </c>
      <c r="W29" s="15">
        <f>U29+V29</f>
        <v>0</v>
      </c>
      <c r="X29" s="15">
        <v>0</v>
      </c>
      <c r="Y29" s="15">
        <f>U29+V29+X29</f>
        <v>0</v>
      </c>
      <c r="Z29" s="15">
        <v>0</v>
      </c>
      <c r="AA29" s="15">
        <f>X29+Z29</f>
        <v>0</v>
      </c>
      <c r="AB29" s="58">
        <f>U29+V29+X29+Z29</f>
        <v>0</v>
      </c>
      <c r="AC29" s="66">
        <v>0</v>
      </c>
      <c r="AD29" s="15">
        <v>0</v>
      </c>
      <c r="AE29" s="15">
        <f>AC29+AD29</f>
        <v>0</v>
      </c>
      <c r="AF29" s="15">
        <v>0</v>
      </c>
      <c r="AG29" s="15">
        <f>AC29+AD29+AF29</f>
        <v>0</v>
      </c>
      <c r="AH29" s="15">
        <v>0</v>
      </c>
      <c r="AI29" s="15">
        <f>AF29+AH29</f>
        <v>0</v>
      </c>
      <c r="AJ29" s="58">
        <f>AC29+AD29+AF29+AH29</f>
        <v>0</v>
      </c>
      <c r="AK29" s="66">
        <v>0</v>
      </c>
      <c r="AL29" s="15">
        <v>0</v>
      </c>
      <c r="AM29" s="15">
        <f>AK29+AL29</f>
        <v>0</v>
      </c>
      <c r="AN29" s="15">
        <v>0</v>
      </c>
      <c r="AO29" s="15">
        <f>AK29+AL29+AN29</f>
        <v>0</v>
      </c>
      <c r="AP29" s="15">
        <v>0</v>
      </c>
      <c r="AQ29" s="15">
        <f>AN29+AP29</f>
        <v>0</v>
      </c>
      <c r="AR29" s="58">
        <f>AK29+AL29+AN29+AP29</f>
        <v>0</v>
      </c>
      <c r="AS29" s="66">
        <v>0</v>
      </c>
      <c r="AT29" s="15">
        <v>0</v>
      </c>
      <c r="AU29" s="15">
        <f>AS29+AT29</f>
        <v>0</v>
      </c>
      <c r="AV29" s="15">
        <v>0</v>
      </c>
      <c r="AW29" s="15">
        <v>0</v>
      </c>
      <c r="AX29" s="15">
        <f>IFERROR(AV29*(1+AX30),"na")</f>
        <v>0</v>
      </c>
      <c r="AY29" s="15">
        <f>AV29+AX29</f>
        <v>0</v>
      </c>
      <c r="AZ29" s="58">
        <f>AS29+AT29+AV29+AX29</f>
        <v>0</v>
      </c>
      <c r="BA29" s="15">
        <f>IFERROR(AX29*(1+BA30),"na")</f>
        <v>0</v>
      </c>
      <c r="BB29" s="15">
        <f>IFERROR(BA29*(1+BB30),"na")</f>
        <v>0</v>
      </c>
      <c r="BC29" s="15">
        <f>BA29+BB29</f>
        <v>0</v>
      </c>
      <c r="BD29" s="15">
        <f>IFERROR(BB29*(1+BD30),"na")</f>
        <v>0</v>
      </c>
      <c r="BE29" s="15">
        <f>BA29+BB29+BD29</f>
        <v>0</v>
      </c>
      <c r="BF29" s="15">
        <f>IFERROR(BD29*(1+BF30),"na")</f>
        <v>0</v>
      </c>
      <c r="BG29" s="15">
        <f>BD29+BF29</f>
        <v>0</v>
      </c>
      <c r="BH29" s="58">
        <f>BA29+BB29+BD29+BF29</f>
        <v>0</v>
      </c>
      <c r="BI29" s="15">
        <f>IFERROR(BF29*(1+BI30),"na")</f>
        <v>0</v>
      </c>
      <c r="BJ29" s="15">
        <f>IFERROR(BI29*(1+BJ30),"na")</f>
        <v>0</v>
      </c>
      <c r="BK29" s="15">
        <f>BI29+BJ29</f>
        <v>0</v>
      </c>
      <c r="BL29" s="15">
        <f>IFERROR(BJ29*(1+BL30),"na")</f>
        <v>0</v>
      </c>
      <c r="BM29" s="15">
        <f>BI29+BJ29+BL29</f>
        <v>0</v>
      </c>
      <c r="BN29" s="15">
        <f>IFERROR(BL29*(1+BN30),"na")</f>
        <v>0</v>
      </c>
      <c r="BO29" s="15">
        <f>BL29+BN29</f>
        <v>0</v>
      </c>
      <c r="BP29" s="58">
        <f>BI29+BJ29+BL29+BN29</f>
        <v>0</v>
      </c>
      <c r="BQ29" s="15">
        <f>IFERROR(BN29*(1+BQ30),"na")</f>
        <v>0</v>
      </c>
      <c r="BR29" s="15">
        <f>IFERROR(BQ29*(1+BR30),"na")</f>
        <v>0</v>
      </c>
      <c r="BS29" s="15">
        <f>BQ29+BR29</f>
        <v>0</v>
      </c>
      <c r="BT29" s="15">
        <f>IFERROR(BR29*(1+BT30),"na")</f>
        <v>0</v>
      </c>
      <c r="BU29" s="15">
        <f>BQ29+BR29+BT29</f>
        <v>0</v>
      </c>
      <c r="BV29" s="15">
        <f>IFERROR(BT29*(1+BV30),"na")</f>
        <v>0</v>
      </c>
      <c r="BW29" s="15">
        <f>BT29+BV29</f>
        <v>0</v>
      </c>
      <c r="BX29" s="58">
        <f>BQ29+BR29+BT29+BV29</f>
        <v>0</v>
      </c>
      <c r="BY29" s="15">
        <f>IFERROR(BV29*(1+BY30),"na")</f>
        <v>0</v>
      </c>
      <c r="BZ29" s="15">
        <f>IFERROR(BY29*(1+BZ30),"na")</f>
        <v>0</v>
      </c>
      <c r="CA29" s="15">
        <f>BY29+BZ29</f>
        <v>0</v>
      </c>
      <c r="CB29" s="15">
        <f>IFERROR(BZ29*(1+CB30),"na")</f>
        <v>0</v>
      </c>
      <c r="CC29" s="15">
        <f>BY29+BZ29+CB29</f>
        <v>0</v>
      </c>
      <c r="CD29" s="15">
        <f>IFERROR(CB29*(1+CD30),"na")</f>
        <v>0</v>
      </c>
      <c r="CE29" s="15">
        <f>CB29+CD29</f>
        <v>0</v>
      </c>
      <c r="CF29" s="58">
        <f>BY29+BZ29+CB29+CD29</f>
        <v>0</v>
      </c>
      <c r="CG29" s="15">
        <f>IFERROR(CD29*(1+CG30),"na")</f>
        <v>0</v>
      </c>
      <c r="CH29" s="15">
        <f>IFERROR(CG29*(1+CH30),"na")</f>
        <v>0</v>
      </c>
      <c r="CI29" s="15">
        <f>CG29+CH29</f>
        <v>0</v>
      </c>
      <c r="CJ29" s="15">
        <f>IFERROR(CH29*(1+CJ30),"na")</f>
        <v>0</v>
      </c>
      <c r="CK29" s="15">
        <f>CG29+CH29+CJ29</f>
        <v>0</v>
      </c>
      <c r="CL29" s="15">
        <f>IFERROR(CJ29*(1+CL30),"na")</f>
        <v>0</v>
      </c>
      <c r="CM29" s="15">
        <f>CJ29+CL29</f>
        <v>0</v>
      </c>
      <c r="CN29" s="58">
        <f>CG29+CH29+CJ29+CL29</f>
        <v>0</v>
      </c>
      <c r="CO29" s="15">
        <f>IFERROR(CL29*(1+CO30),"na")</f>
        <v>0</v>
      </c>
      <c r="CP29" s="15">
        <f>IFERROR(CO29*(1+CP30),"na")</f>
        <v>0</v>
      </c>
      <c r="CQ29" s="15">
        <f>CO29+CP29</f>
        <v>0</v>
      </c>
      <c r="CR29" s="15">
        <f>IFERROR(CP29*(1+CR30),"na")</f>
        <v>0</v>
      </c>
      <c r="CS29" s="15">
        <f>CO29+CP29+CR29</f>
        <v>0</v>
      </c>
      <c r="CT29" s="15">
        <f>IFERROR(CR29*(1+CT30),"na")</f>
        <v>0</v>
      </c>
      <c r="CU29" s="15">
        <f>CR29+CT29</f>
        <v>0</v>
      </c>
      <c r="CV29" s="58">
        <f>CO29+CP29+CR29+CT29</f>
        <v>0</v>
      </c>
      <c r="CW29" s="15">
        <f>IFERROR(CT29*(1+CW30),"na")</f>
        <v>0</v>
      </c>
      <c r="CX29" s="15">
        <f>IFERROR(CW29*(1+CX30),"na")</f>
        <v>0</v>
      </c>
      <c r="CY29" s="15">
        <f>CW29+CX29</f>
        <v>0</v>
      </c>
      <c r="CZ29" s="15">
        <f>IFERROR(CX29*(1+CZ30),"na")</f>
        <v>0</v>
      </c>
      <c r="DA29" s="15">
        <f>CW29+CX29+CZ29</f>
        <v>0</v>
      </c>
      <c r="DB29" s="15">
        <f>IFERROR(CZ29*(1+DB30),"na")</f>
        <v>0</v>
      </c>
      <c r="DC29" s="15">
        <f>CZ29+DB29</f>
        <v>0</v>
      </c>
      <c r="DD29" s="58">
        <f>CW29+CX29+CZ29+DB29</f>
        <v>0</v>
      </c>
      <c r="DE29" s="15">
        <f>IFERROR(DB29*(1+DE30),"na")</f>
        <v>0</v>
      </c>
      <c r="DF29" s="15">
        <f>IFERROR(DE29*(1+DF30),"na")</f>
        <v>0</v>
      </c>
      <c r="DG29" s="15">
        <f>DE29+DF29</f>
        <v>0</v>
      </c>
      <c r="DH29" s="15">
        <f>IFERROR(DF29*(1+DH30),"na")</f>
        <v>0</v>
      </c>
      <c r="DI29" s="15">
        <f>DE29+DF29+DH29</f>
        <v>0</v>
      </c>
      <c r="DJ29" s="15">
        <f>IFERROR(DH29*(1+DJ30),"na")</f>
        <v>0</v>
      </c>
      <c r="DK29" s="15">
        <f>DH29+DJ29</f>
        <v>0</v>
      </c>
      <c r="DL29" s="58">
        <f>DE29+DF29+DH29+DJ29</f>
        <v>0</v>
      </c>
      <c r="DM29" s="15">
        <f>IFERROR(DJ29*(1+DM30),"na")</f>
        <v>0</v>
      </c>
      <c r="DN29" s="15">
        <f>IFERROR(DM29*(1+DN30),"na")</f>
        <v>0</v>
      </c>
      <c r="DO29" s="15">
        <f>DM29+DN29</f>
        <v>0</v>
      </c>
      <c r="DP29" s="15">
        <f>IFERROR(DN29*(1+DP30),"na")</f>
        <v>0</v>
      </c>
      <c r="DQ29" s="15">
        <f>DM29+DN29+DP29</f>
        <v>0</v>
      </c>
      <c r="DR29" s="15">
        <f>IFERROR(DP29*(1+DR30),"na")</f>
        <v>0</v>
      </c>
      <c r="DS29" s="15">
        <f>DP29+DR29</f>
        <v>0</v>
      </c>
      <c r="DT29" s="58">
        <f>DM29+DN29+DP29+DR29</f>
        <v>0</v>
      </c>
    </row>
    <row r="30" spans="2:124" ht="14.4" x14ac:dyDescent="0.3">
      <c r="B30" s="6" t="s">
        <v>194</v>
      </c>
      <c r="E30" s="66"/>
      <c r="F30" s="15"/>
      <c r="G30" s="15"/>
      <c r="H30" s="15"/>
      <c r="I30" s="15"/>
      <c r="J30" s="15"/>
      <c r="K30" s="15"/>
      <c r="L30" s="58"/>
      <c r="M30" s="66"/>
      <c r="N30" s="15"/>
      <c r="O30" s="15"/>
      <c r="P30" s="15"/>
      <c r="Q30" s="15"/>
      <c r="R30" s="15"/>
      <c r="S30" s="15"/>
      <c r="T30" s="58"/>
      <c r="U30" s="66"/>
      <c r="V30" s="15"/>
      <c r="W30" s="15"/>
      <c r="X30" s="15"/>
      <c r="Y30" s="15"/>
      <c r="Z30" s="15"/>
      <c r="AA30" s="15"/>
      <c r="AB30" s="58"/>
      <c r="AC30" s="66"/>
      <c r="AD30" s="15"/>
      <c r="AE30" s="15"/>
      <c r="AF30" s="15"/>
      <c r="AG30" s="15"/>
      <c r="AH30" s="15"/>
      <c r="AI30" s="15"/>
      <c r="AJ30" s="58"/>
      <c r="AK30" s="66"/>
      <c r="AL30" s="15"/>
      <c r="AM30" s="15"/>
      <c r="AN30" s="15"/>
      <c r="AO30" s="15"/>
      <c r="AP30" s="15"/>
      <c r="AQ30" s="15"/>
      <c r="AR30" s="58"/>
      <c r="AS30" s="66"/>
      <c r="AT30" s="12" t="str">
        <f>IFERROR(AT29/AS29-1,"na")</f>
        <v>na</v>
      </c>
      <c r="AU30" s="15"/>
      <c r="AV30" s="12" t="str">
        <f>IFERROR(AV29/AT29-1,"na")</f>
        <v>na</v>
      </c>
      <c r="AW30" s="15"/>
      <c r="AX30" s="95">
        <v>0.2</v>
      </c>
      <c r="AY30" s="12">
        <f>IFERROR(AY29/AY13,"na")</f>
        <v>0</v>
      </c>
      <c r="AZ30" s="58"/>
      <c r="BA30" s="95">
        <v>0.2</v>
      </c>
      <c r="BB30" s="95">
        <v>0.2</v>
      </c>
      <c r="BC30" s="15"/>
      <c r="BD30" s="95">
        <v>0.2</v>
      </c>
      <c r="BE30" s="15"/>
      <c r="BF30" s="95">
        <v>0.2</v>
      </c>
      <c r="BG30" s="12">
        <f>IFERROR(BG29/BG13,"na")</f>
        <v>0</v>
      </c>
      <c r="BH30" s="58"/>
      <c r="BI30" s="95">
        <v>0.2</v>
      </c>
      <c r="BJ30" s="95">
        <v>0.2</v>
      </c>
      <c r="BK30" s="15"/>
      <c r="BL30" s="95">
        <v>0.2</v>
      </c>
      <c r="BM30" s="15"/>
      <c r="BN30" s="95">
        <v>0.2</v>
      </c>
      <c r="BO30" s="12">
        <f>IFERROR(BO29/BO13,"na")</f>
        <v>0</v>
      </c>
      <c r="BP30" s="58"/>
      <c r="BQ30" s="95">
        <v>0.2</v>
      </c>
      <c r="BR30" s="95">
        <v>0.2</v>
      </c>
      <c r="BS30" s="15"/>
      <c r="BT30" s="95">
        <v>0.2</v>
      </c>
      <c r="BU30" s="15"/>
      <c r="BV30" s="95">
        <v>0.2</v>
      </c>
      <c r="BW30" s="12">
        <f>IFERROR(BW29/BW13,"na")</f>
        <v>0</v>
      </c>
      <c r="BX30" s="58"/>
      <c r="BY30" s="95">
        <v>0.2</v>
      </c>
      <c r="BZ30" s="95">
        <v>0.2</v>
      </c>
      <c r="CA30" s="15"/>
      <c r="CB30" s="95">
        <v>0.2</v>
      </c>
      <c r="CC30" s="15"/>
      <c r="CD30" s="95">
        <v>0.2</v>
      </c>
      <c r="CE30" s="12">
        <f>IFERROR(CE29/CE13,"na")</f>
        <v>0</v>
      </c>
      <c r="CF30" s="58"/>
      <c r="CG30" s="95">
        <v>0.2</v>
      </c>
      <c r="CH30" s="95">
        <v>0.2</v>
      </c>
      <c r="CI30" s="15"/>
      <c r="CJ30" s="95">
        <v>0.2</v>
      </c>
      <c r="CK30" s="15"/>
      <c r="CL30" s="95">
        <v>0.2</v>
      </c>
      <c r="CM30" s="12">
        <f>IFERROR(CM29/CM13,"na")</f>
        <v>0</v>
      </c>
      <c r="CN30" s="58"/>
      <c r="CO30" s="95">
        <v>0.2</v>
      </c>
      <c r="CP30" s="95">
        <v>0.2</v>
      </c>
      <c r="CQ30" s="15"/>
      <c r="CR30" s="95">
        <v>0.2</v>
      </c>
      <c r="CS30" s="15"/>
      <c r="CT30" s="95">
        <v>0.2</v>
      </c>
      <c r="CU30" s="12">
        <f>IFERROR(CU29/CU13,"na")</f>
        <v>0</v>
      </c>
      <c r="CV30" s="58"/>
      <c r="CW30" s="95">
        <v>0.2</v>
      </c>
      <c r="CX30" s="95">
        <v>0.2</v>
      </c>
      <c r="CY30" s="15"/>
      <c r="CZ30" s="95">
        <v>0.2</v>
      </c>
      <c r="DA30" s="15"/>
      <c r="DB30" s="95">
        <v>0.2</v>
      </c>
      <c r="DC30" s="12">
        <f>IFERROR(DC29/DC13,"na")</f>
        <v>0</v>
      </c>
      <c r="DD30" s="58"/>
      <c r="DE30" s="95">
        <v>0.2</v>
      </c>
      <c r="DF30" s="95">
        <v>0.2</v>
      </c>
      <c r="DG30" s="15"/>
      <c r="DH30" s="95">
        <v>0.2</v>
      </c>
      <c r="DI30" s="15"/>
      <c r="DJ30" s="95">
        <v>0.2</v>
      </c>
      <c r="DK30" s="12">
        <f>IFERROR(DK29/DK13,"na")</f>
        <v>0</v>
      </c>
      <c r="DL30" s="58"/>
      <c r="DM30" s="95">
        <v>0.2</v>
      </c>
      <c r="DN30" s="95">
        <v>0.2</v>
      </c>
      <c r="DO30" s="15"/>
      <c r="DP30" s="95">
        <v>0.2</v>
      </c>
      <c r="DQ30" s="15"/>
      <c r="DR30" s="95">
        <v>0.2</v>
      </c>
      <c r="DS30" s="12">
        <f>IFERROR(DS29/DS13,"na")</f>
        <v>0</v>
      </c>
      <c r="DT30" s="58"/>
    </row>
    <row r="31" spans="2:124" x14ac:dyDescent="0.25">
      <c r="B31" s="39" t="s">
        <v>199</v>
      </c>
      <c r="C31" s="10" t="s">
        <v>57</v>
      </c>
      <c r="E31" s="66">
        <v>11047.5</v>
      </c>
      <c r="F31" s="15">
        <v>10704.7</v>
      </c>
      <c r="G31" s="15">
        <f>E31+F31</f>
        <v>21752.2</v>
      </c>
      <c r="H31" s="15">
        <v>11435.1</v>
      </c>
      <c r="I31" s="15">
        <f>E31+F31+H31</f>
        <v>33187.300000000003</v>
      </c>
      <c r="J31" s="15">
        <v>11446</v>
      </c>
      <c r="K31" s="15">
        <f>H31+J31</f>
        <v>22881.1</v>
      </c>
      <c r="L31" s="58">
        <f>E31+F31+H31+J31</f>
        <v>44633.3</v>
      </c>
      <c r="M31" s="66">
        <v>11717.5</v>
      </c>
      <c r="N31" s="15">
        <v>12186.6</v>
      </c>
      <c r="O31" s="15">
        <f>M31+N31</f>
        <v>23904.1</v>
      </c>
      <c r="P31" s="15">
        <v>12321.3</v>
      </c>
      <c r="Q31" s="15">
        <f>M31+N31+P31</f>
        <v>36225.399999999994</v>
      </c>
      <c r="R31" s="15">
        <v>12680.1</v>
      </c>
      <c r="S31" s="15">
        <f>P31+R31</f>
        <v>25001.4</v>
      </c>
      <c r="T31" s="58">
        <f>M31+N31+P31+R31</f>
        <v>48905.499999999993</v>
      </c>
      <c r="U31" s="66">
        <v>13706.8</v>
      </c>
      <c r="V31" s="15">
        <v>14760.2</v>
      </c>
      <c r="W31" s="15">
        <f>U31+V31</f>
        <v>28467</v>
      </c>
      <c r="X31" s="15">
        <v>14467.1</v>
      </c>
      <c r="Y31" s="15">
        <f>U31+V31+X31</f>
        <v>42934.1</v>
      </c>
      <c r="Z31" s="15">
        <v>14428.1</v>
      </c>
      <c r="AA31" s="15">
        <f>X31+Z31</f>
        <v>28895.200000000001</v>
      </c>
      <c r="AB31" s="58">
        <f>U31+V31+X31+Z31</f>
        <v>57362.2</v>
      </c>
      <c r="AC31" s="66">
        <v>14821.4</v>
      </c>
      <c r="AD31" s="15">
        <v>15078.7</v>
      </c>
      <c r="AE31" s="15">
        <f>AC31+AD31</f>
        <v>29900.1</v>
      </c>
      <c r="AF31" s="15">
        <v>15863.9</v>
      </c>
      <c r="AG31" s="15">
        <f>AC31+AD31+AF31</f>
        <v>45764</v>
      </c>
      <c r="AH31" s="15">
        <v>15579.5</v>
      </c>
      <c r="AI31" s="15">
        <f>AF31+AH31</f>
        <v>31443.4</v>
      </c>
      <c r="AJ31" s="58">
        <f>AC31+AD31+AF31+AH31</f>
        <v>61343.5</v>
      </c>
      <c r="AK31" s="66">
        <v>16729.400000000001</v>
      </c>
      <c r="AL31" s="15">
        <v>16327.4</v>
      </c>
      <c r="AM31" s="15">
        <f>AK31+AL31</f>
        <v>33056.800000000003</v>
      </c>
      <c r="AN31" s="15">
        <v>15905.4</v>
      </c>
      <c r="AO31" s="15">
        <f>AK31+AL31+AN31</f>
        <v>48962.200000000004</v>
      </c>
      <c r="AP31" s="15">
        <v>15968.6</v>
      </c>
      <c r="AQ31" s="15">
        <f>AN31+AP31</f>
        <v>31874</v>
      </c>
      <c r="AR31" s="58">
        <f>AK31+AL31+AN31+AP31</f>
        <v>64930.8</v>
      </c>
      <c r="AS31" s="66">
        <v>16758.5</v>
      </c>
      <c r="AT31" s="15">
        <v>16544.900000000001</v>
      </c>
      <c r="AU31" s="15">
        <f>AS31+AT31</f>
        <v>33303.4</v>
      </c>
      <c r="AV31" s="15">
        <v>17040.599999999999</v>
      </c>
      <c r="AW31" s="15">
        <f>AS31+AT31+AV31</f>
        <v>50344</v>
      </c>
      <c r="AX31" s="15">
        <f>IFERROR(AV31*(1+AX32),"na")</f>
        <v>17892.63</v>
      </c>
      <c r="AY31" s="15">
        <f>AV31+AX31</f>
        <v>34933.229999999996</v>
      </c>
      <c r="AZ31" s="58">
        <f>AS31+AT31+AV31+AX31</f>
        <v>68236.63</v>
      </c>
      <c r="BA31" s="15">
        <f>IFERROR(AX31*(1+BA32),"na")</f>
        <v>18787.261500000001</v>
      </c>
      <c r="BB31" s="15">
        <f>IFERROR(BA31*(1+BB32),"na")</f>
        <v>19726.624575000002</v>
      </c>
      <c r="BC31" s="15">
        <f>BA31+BB31</f>
        <v>38513.886075000002</v>
      </c>
      <c r="BD31" s="15">
        <f>IFERROR(BB31*(1+BD32),"na")</f>
        <v>20712.955803750003</v>
      </c>
      <c r="BE31" s="15">
        <f>BA31+BB31+BD31</f>
        <v>59226.841878750005</v>
      </c>
      <c r="BF31" s="15">
        <f>IFERROR(BD31*(1+BF32),"na")</f>
        <v>21748.603593937503</v>
      </c>
      <c r="BG31" s="15">
        <f>BD31+BF31</f>
        <v>42461.55939768751</v>
      </c>
      <c r="BH31" s="58">
        <f>BA31+BB31+BD31+BF31</f>
        <v>80975.445472687512</v>
      </c>
      <c r="BI31" s="15">
        <f>IFERROR(BF31*(1+BI32),"na")</f>
        <v>22836.033773634379</v>
      </c>
      <c r="BJ31" s="15">
        <f>IFERROR(BI31*(1+BJ32),"na")</f>
        <v>23977.835462316099</v>
      </c>
      <c r="BK31" s="15">
        <f>BI31+BJ31</f>
        <v>46813.869235950478</v>
      </c>
      <c r="BL31" s="15">
        <f>IFERROR(BJ31*(1+BL32),"na")</f>
        <v>25176.727235431907</v>
      </c>
      <c r="BM31" s="15">
        <f>BI31+BJ31+BL31</f>
        <v>71990.596471382392</v>
      </c>
      <c r="BN31" s="15">
        <f>IFERROR(BL31*(1+BN32),"na")</f>
        <v>26435.563597203502</v>
      </c>
      <c r="BO31" s="15">
        <f>BL31+BN31</f>
        <v>51612.290832635408</v>
      </c>
      <c r="BP31" s="58">
        <f>BI31+BJ31+BL31+BN31</f>
        <v>98426.160068585887</v>
      </c>
      <c r="BQ31" s="15">
        <f>IFERROR(BN31*(1+BQ32),"na")</f>
        <v>27757.341777063677</v>
      </c>
      <c r="BR31" s="15">
        <f>IFERROR(BQ31*(1+BR32),"na")</f>
        <v>29145.208865916862</v>
      </c>
      <c r="BS31" s="15">
        <f>BQ31+BR31</f>
        <v>56902.550642980539</v>
      </c>
      <c r="BT31" s="15">
        <f>IFERROR(BR31*(1+BT32),"na")</f>
        <v>30602.469309212705</v>
      </c>
      <c r="BU31" s="15">
        <f>BQ31+BR31+BT31</f>
        <v>87505.019952193252</v>
      </c>
      <c r="BV31" s="15">
        <f>IFERROR(BT31*(1+BV32),"na")</f>
        <v>32132.592774673343</v>
      </c>
      <c r="BW31" s="15">
        <f>BT31+BV31</f>
        <v>62735.062083886049</v>
      </c>
      <c r="BX31" s="58">
        <f>BQ31+BR31+BT31+BV31</f>
        <v>119637.61272686659</v>
      </c>
      <c r="BY31" s="15">
        <f>IFERROR(BV31*(1+BY32),"na")</f>
        <v>33739.222413407013</v>
      </c>
      <c r="BZ31" s="15">
        <f>IFERROR(BY31*(1+BZ32),"na")</f>
        <v>35426.183534077369</v>
      </c>
      <c r="CA31" s="15">
        <f>BY31+BZ31</f>
        <v>69165.405947484382</v>
      </c>
      <c r="CB31" s="15">
        <f>IFERROR(BZ31*(1+CB32),"na")</f>
        <v>37197.49271078124</v>
      </c>
      <c r="CC31" s="15">
        <f>BY31+BZ31+CB31</f>
        <v>106362.89865826562</v>
      </c>
      <c r="CD31" s="15">
        <f>IFERROR(CB31*(1+CD32),"na")</f>
        <v>39057.367346320301</v>
      </c>
      <c r="CE31" s="15">
        <f>CB31+CD31</f>
        <v>76254.860057101541</v>
      </c>
      <c r="CF31" s="58">
        <f>BY31+BZ31+CB31+CD31</f>
        <v>145420.26600458592</v>
      </c>
      <c r="CG31" s="15">
        <f>IFERROR(CD31*(1+CG32),"na")</f>
        <v>41010.235713636321</v>
      </c>
      <c r="CH31" s="15">
        <f>IFERROR(CG31*(1+CH32),"na")</f>
        <v>43060.747499318139</v>
      </c>
      <c r="CI31" s="15">
        <f>CG31+CH31</f>
        <v>84070.983212954452</v>
      </c>
      <c r="CJ31" s="15">
        <f>IFERROR(CH31*(1+CJ32),"na")</f>
        <v>45213.784874284051</v>
      </c>
      <c r="CK31" s="15">
        <f>CG31+CH31+CJ31</f>
        <v>129284.76808723851</v>
      </c>
      <c r="CL31" s="15">
        <f>IFERROR(CJ31*(1+CL32),"na")</f>
        <v>47474.474117998252</v>
      </c>
      <c r="CM31" s="15">
        <f>CJ31+CL31</f>
        <v>92688.258992282295</v>
      </c>
      <c r="CN31" s="58">
        <f>CG31+CH31+CJ31+CL31</f>
        <v>176759.24220523675</v>
      </c>
      <c r="CO31" s="15">
        <f>IFERROR(CL31*(1+CO32),"na")</f>
        <v>49848.197823898168</v>
      </c>
      <c r="CP31" s="15">
        <f>IFERROR(CO31*(1+CP32),"na")</f>
        <v>52340.60771509308</v>
      </c>
      <c r="CQ31" s="15">
        <f>CO31+CP31</f>
        <v>102188.80553899125</v>
      </c>
      <c r="CR31" s="15">
        <f>IFERROR(CP31*(1+CR32),"na")</f>
        <v>54957.638100847733</v>
      </c>
      <c r="CS31" s="15">
        <f>CO31+CP31+CR31</f>
        <v>157146.44363983898</v>
      </c>
      <c r="CT31" s="15">
        <f>IFERROR(CR31*(1+CT32),"na")</f>
        <v>57705.520005890125</v>
      </c>
      <c r="CU31" s="15">
        <f>CR31+CT31</f>
        <v>112663.15810673786</v>
      </c>
      <c r="CV31" s="58">
        <f>CO31+CP31+CR31+CT31</f>
        <v>214851.96364572912</v>
      </c>
      <c r="CW31" s="15">
        <f>IFERROR(CT31*(1+CW32),"na")</f>
        <v>60590.796006184632</v>
      </c>
      <c r="CX31" s="15">
        <f>IFERROR(CW31*(1+CX32),"na")</f>
        <v>63620.335806493866</v>
      </c>
      <c r="CY31" s="15">
        <f>CW31+CX31</f>
        <v>124211.1318126785</v>
      </c>
      <c r="CZ31" s="15">
        <f>IFERROR(CX31*(1+CZ32),"na")</f>
        <v>66801.352596818557</v>
      </c>
      <c r="DA31" s="15">
        <f>CW31+CX31+CZ31</f>
        <v>191012.48440949706</v>
      </c>
      <c r="DB31" s="15">
        <f>IFERROR(CZ31*(1+DB32),"na")</f>
        <v>70141.420226659495</v>
      </c>
      <c r="DC31" s="15">
        <f>CZ31+DB31</f>
        <v>136942.77282347804</v>
      </c>
      <c r="DD31" s="58">
        <f>CW31+CX31+CZ31+DB31</f>
        <v>261153.90463615657</v>
      </c>
      <c r="DE31" s="15">
        <f>IFERROR(DB31*(1+DE32),"na")</f>
        <v>73648.491237992479</v>
      </c>
      <c r="DF31" s="15">
        <f>IFERROR(DE31*(1+DF32),"na")</f>
        <v>77330.9157998921</v>
      </c>
      <c r="DG31" s="15">
        <f>DE31+DF31</f>
        <v>150979.40703788458</v>
      </c>
      <c r="DH31" s="15">
        <f>IFERROR(DF31*(1+DH32),"na")</f>
        <v>81197.461589886705</v>
      </c>
      <c r="DI31" s="15">
        <f>DE31+DF31+DH31</f>
        <v>232176.86862777127</v>
      </c>
      <c r="DJ31" s="15">
        <f>IFERROR(DH31*(1+DJ32),"na")</f>
        <v>85257.334669381045</v>
      </c>
      <c r="DK31" s="15">
        <f>DH31+DJ31</f>
        <v>166454.79625926775</v>
      </c>
      <c r="DL31" s="58">
        <f>DE31+DF31+DH31+DJ31</f>
        <v>317434.2032971523</v>
      </c>
      <c r="DM31" s="15">
        <f>IFERROR(DJ31*(1+DM32),"na")</f>
        <v>89520.2014028501</v>
      </c>
      <c r="DN31" s="15">
        <f>IFERROR(DM31*(1+DN32),"na")</f>
        <v>93996.211472992611</v>
      </c>
      <c r="DO31" s="15">
        <f>DM31+DN31</f>
        <v>183516.41287584271</v>
      </c>
      <c r="DP31" s="15">
        <f>IFERROR(DN31*(1+DP32),"na")</f>
        <v>98696.022046642247</v>
      </c>
      <c r="DQ31" s="15">
        <f>DM31+DN31+DP31</f>
        <v>282212.43492248497</v>
      </c>
      <c r="DR31" s="15">
        <f>IFERROR(DP31*(1+DR32),"na")</f>
        <v>103630.82314897436</v>
      </c>
      <c r="DS31" s="15">
        <f>DP31+DR31</f>
        <v>202326.8451956166</v>
      </c>
      <c r="DT31" s="58">
        <f>DM31+DN31+DP31+DR31</f>
        <v>385843.25807145936</v>
      </c>
    </row>
    <row r="32" spans="2:124" s="18" customFormat="1" ht="14.4" x14ac:dyDescent="0.3">
      <c r="B32" s="41" t="s">
        <v>194</v>
      </c>
      <c r="C32" s="45" t="s">
        <v>58</v>
      </c>
      <c r="D32" s="45"/>
      <c r="E32" s="68"/>
      <c r="F32" s="12">
        <f>IFERROR(F31/E31-1,"na")</f>
        <v>-3.1029644715999005E-2</v>
      </c>
      <c r="H32" s="12">
        <f>IFERROR(H31/F31-1,"na")</f>
        <v>6.8231711304380216E-2</v>
      </c>
      <c r="J32" s="12">
        <f>IFERROR(J31/H31-1,"na")</f>
        <v>9.5320548136879069E-4</v>
      </c>
      <c r="L32" s="59"/>
      <c r="M32" s="68"/>
      <c r="N32" s="12">
        <f>IFERROR(N31/M31-1,"na")</f>
        <v>4.0034136974610668E-2</v>
      </c>
      <c r="P32" s="12">
        <f>IFERROR(P31/N31-1,"na")</f>
        <v>1.1053123922997399E-2</v>
      </c>
      <c r="R32" s="12">
        <f>IFERROR(R31/P31-1,"na")</f>
        <v>2.9120303864040409E-2</v>
      </c>
      <c r="T32" s="59"/>
      <c r="U32" s="68"/>
      <c r="V32" s="12">
        <f>IFERROR(V31/U31-1,"na")</f>
        <v>7.685236524936534E-2</v>
      </c>
      <c r="X32" s="12">
        <f>IFERROR(X31/V31-1,"na")</f>
        <v>-1.9857454506036487E-2</v>
      </c>
      <c r="Z32" s="12">
        <f>IFERROR(Z31/X31-1,"na")</f>
        <v>-2.695771785637735E-3</v>
      </c>
      <c r="AB32" s="59"/>
      <c r="AC32" s="68"/>
      <c r="AD32" s="12">
        <f>IFERROR(AD31/AC31-1,"na")</f>
        <v>1.7360033465124936E-2</v>
      </c>
      <c r="AF32" s="12">
        <f>IFERROR(AF31/AD31-1,"na")</f>
        <v>5.2073454608155822E-2</v>
      </c>
      <c r="AH32" s="12">
        <f>IFERROR(AH31/AF31-1,"na")</f>
        <v>-1.7927495760815426E-2</v>
      </c>
      <c r="AJ32" s="59"/>
      <c r="AK32" s="68"/>
      <c r="AL32" s="12">
        <f>IFERROR(AL31/AK31-1,"na")</f>
        <v>-2.4029552763398687E-2</v>
      </c>
      <c r="AN32" s="12">
        <f>IFERROR(AN31/AL31-1,"na")</f>
        <v>-2.5846123693913259E-2</v>
      </c>
      <c r="AP32" s="12">
        <f>IFERROR(AP31/AN31-1,"na")</f>
        <v>3.9734932790123079E-3</v>
      </c>
      <c r="AR32" s="59"/>
      <c r="AS32" s="68"/>
      <c r="AT32" s="12">
        <f>IFERROR(AT31/AS31-1,"na")</f>
        <v>-1.2745770802876089E-2</v>
      </c>
      <c r="AV32" s="12">
        <f>IFERROR(AV31/AT31-1,"na")</f>
        <v>2.9960894293709739E-2</v>
      </c>
      <c r="AX32" s="95">
        <v>0.05</v>
      </c>
      <c r="AY32" s="12"/>
      <c r="AZ32" s="59"/>
      <c r="BA32" s="95">
        <v>0.05</v>
      </c>
      <c r="BB32" s="95">
        <v>0.05</v>
      </c>
      <c r="BD32" s="95">
        <v>0.05</v>
      </c>
      <c r="BF32" s="95">
        <v>0.05</v>
      </c>
      <c r="BG32" s="12"/>
      <c r="BH32" s="59"/>
      <c r="BI32" s="95">
        <v>0.05</v>
      </c>
      <c r="BJ32" s="95">
        <v>0.05</v>
      </c>
      <c r="BL32" s="95">
        <v>0.05</v>
      </c>
      <c r="BN32" s="95">
        <v>0.05</v>
      </c>
      <c r="BO32" s="12"/>
      <c r="BP32" s="59"/>
      <c r="BQ32" s="95">
        <v>0.05</v>
      </c>
      <c r="BR32" s="95">
        <v>0.05</v>
      </c>
      <c r="BT32" s="95">
        <v>0.05</v>
      </c>
      <c r="BV32" s="95">
        <v>0.05</v>
      </c>
      <c r="BW32" s="12"/>
      <c r="BX32" s="59"/>
      <c r="BY32" s="95">
        <v>0.05</v>
      </c>
      <c r="BZ32" s="95">
        <v>0.05</v>
      </c>
      <c r="CB32" s="95">
        <v>0.05</v>
      </c>
      <c r="CD32" s="95">
        <v>0.05</v>
      </c>
      <c r="CE32" s="12"/>
      <c r="CF32" s="59"/>
      <c r="CG32" s="95">
        <v>0.05</v>
      </c>
      <c r="CH32" s="95">
        <v>0.05</v>
      </c>
      <c r="CJ32" s="95">
        <v>0.05</v>
      </c>
      <c r="CL32" s="95">
        <v>0.05</v>
      </c>
      <c r="CM32" s="12"/>
      <c r="CN32" s="59"/>
      <c r="CO32" s="95">
        <v>0.05</v>
      </c>
      <c r="CP32" s="95">
        <v>0.05</v>
      </c>
      <c r="CR32" s="95">
        <v>0.05</v>
      </c>
      <c r="CT32" s="95">
        <v>0.05</v>
      </c>
      <c r="CU32" s="12"/>
      <c r="CV32" s="59"/>
      <c r="CW32" s="95">
        <v>0.05</v>
      </c>
      <c r="CX32" s="95">
        <v>0.05</v>
      </c>
      <c r="CZ32" s="95">
        <v>0.05</v>
      </c>
      <c r="DB32" s="95">
        <v>0.05</v>
      </c>
      <c r="DC32" s="12"/>
      <c r="DD32" s="59"/>
      <c r="DE32" s="95">
        <v>0.05</v>
      </c>
      <c r="DF32" s="95">
        <v>0.05</v>
      </c>
      <c r="DH32" s="95">
        <v>0.05</v>
      </c>
      <c r="DJ32" s="95">
        <v>0.05</v>
      </c>
      <c r="DK32" s="12"/>
      <c r="DL32" s="59"/>
      <c r="DM32" s="95">
        <v>0.05</v>
      </c>
      <c r="DN32" s="95">
        <v>0.05</v>
      </c>
      <c r="DP32" s="95">
        <v>0.05</v>
      </c>
      <c r="DR32" s="95">
        <v>0.05</v>
      </c>
      <c r="DS32" s="12"/>
      <c r="DT32" s="59"/>
    </row>
    <row r="33" spans="2:124" s="18" customFormat="1" ht="14.4" x14ac:dyDescent="0.3">
      <c r="B33" s="41" t="s">
        <v>24</v>
      </c>
      <c r="C33" s="45" t="s">
        <v>58</v>
      </c>
      <c r="D33" s="45"/>
      <c r="E33" s="67">
        <f t="shared" ref="E33:AJ33" si="238">IFERROR(E31/E13,"na")</f>
        <v>0.10543056899582572</v>
      </c>
      <c r="F33" s="12">
        <f t="shared" si="238"/>
        <v>8.1418122105506543E-2</v>
      </c>
      <c r="G33" s="12">
        <f t="shared" si="238"/>
        <v>9.2067854976684849E-2</v>
      </c>
      <c r="H33" s="12">
        <f t="shared" si="238"/>
        <v>8.0959440630734736E-2</v>
      </c>
      <c r="I33" s="12">
        <f t="shared" si="238"/>
        <v>8.7911630894750445E-2</v>
      </c>
      <c r="J33" s="12">
        <f t="shared" si="238"/>
        <v>7.4303590474651016E-2</v>
      </c>
      <c r="K33" s="12">
        <f t="shared" si="238"/>
        <v>7.7487270923181903E-2</v>
      </c>
      <c r="L33" s="63">
        <f t="shared" si="238"/>
        <v>8.396801662756101E-2</v>
      </c>
      <c r="M33" s="67">
        <f t="shared" si="238"/>
        <v>8.2653110169348051E-2</v>
      </c>
      <c r="N33" s="12">
        <f t="shared" si="238"/>
        <v>8.2095715684993256E-2</v>
      </c>
      <c r="O33" s="12">
        <f t="shared" si="238"/>
        <v>8.2368001212910602E-2</v>
      </c>
      <c r="P33" s="12">
        <f t="shared" si="238"/>
        <v>6.7088283657668057E-2</v>
      </c>
      <c r="Q33" s="12">
        <f t="shared" si="238"/>
        <v>7.6446022001861264E-2</v>
      </c>
      <c r="R33" s="12">
        <f t="shared" si="238"/>
        <v>7.142100774923088E-2</v>
      </c>
      <c r="S33" s="12">
        <f t="shared" si="238"/>
        <v>6.9217952913386616E-2</v>
      </c>
      <c r="T33" s="63">
        <f t="shared" si="238"/>
        <v>7.5076464993125661E-2</v>
      </c>
      <c r="U33" s="67">
        <f t="shared" si="238"/>
        <v>6.9117106468723377E-2</v>
      </c>
      <c r="V33" s="12">
        <f t="shared" si="238"/>
        <v>7.9321797076526229E-2</v>
      </c>
      <c r="W33" s="12">
        <f t="shared" si="238"/>
        <v>7.4057077566769602E-2</v>
      </c>
      <c r="X33" s="12">
        <f t="shared" si="238"/>
        <v>7.6059966404933593E-2</v>
      </c>
      <c r="Y33" s="12">
        <f t="shared" si="238"/>
        <v>7.4720083146652488E-2</v>
      </c>
      <c r="Z33" s="12">
        <f t="shared" si="238"/>
        <v>7.5705113103011867E-2</v>
      </c>
      <c r="AA33" s="12">
        <f t="shared" si="238"/>
        <v>7.5882364372537675E-2</v>
      </c>
      <c r="AB33" s="63">
        <f t="shared" si="238"/>
        <v>7.4965423263299025E-2</v>
      </c>
      <c r="AC33" s="67">
        <f t="shared" si="238"/>
        <v>7.951616676001691E-2</v>
      </c>
      <c r="AD33" s="12">
        <f t="shared" si="238"/>
        <v>7.8249529580145735E-2</v>
      </c>
      <c r="AE33" s="12">
        <f t="shared" si="238"/>
        <v>7.8872314327543228E-2</v>
      </c>
      <c r="AF33" s="12">
        <f t="shared" si="238"/>
        <v>8.1418050245066584E-2</v>
      </c>
      <c r="AG33" s="12">
        <f t="shared" si="238"/>
        <v>7.973655782834442E-2</v>
      </c>
      <c r="AH33" s="12">
        <f t="shared" si="238"/>
        <v>8.0114714789147043E-2</v>
      </c>
      <c r="AI33" s="12">
        <f t="shared" si="238"/>
        <v>8.0767018768338542E-2</v>
      </c>
      <c r="AJ33" s="63">
        <f t="shared" si="238"/>
        <v>7.9832260309636235E-2</v>
      </c>
      <c r="AK33" s="67">
        <f t="shared" ref="AK33:BP33" si="239">IFERROR(AK31/AK13,"na")</f>
        <v>8.3523385389623367E-2</v>
      </c>
      <c r="AL33" s="12">
        <f t="shared" si="239"/>
        <v>7.3276548802637481E-2</v>
      </c>
      <c r="AM33" s="12">
        <f t="shared" si="239"/>
        <v>7.8127241560153049E-2</v>
      </c>
      <c r="AN33" s="12">
        <f t="shared" si="239"/>
        <v>7.8159290574241355E-2</v>
      </c>
      <c r="AO33" s="12">
        <f t="shared" si="239"/>
        <v>7.8137649818939781E-2</v>
      </c>
      <c r="AP33" s="12">
        <f t="shared" si="239"/>
        <v>7.8368265970958501E-2</v>
      </c>
      <c r="AQ33" s="12">
        <f t="shared" si="239"/>
        <v>7.8263845953257763E-2</v>
      </c>
      <c r="AR33" s="63">
        <f t="shared" si="239"/>
        <v>7.8194239902463741E-2</v>
      </c>
      <c r="AS33" s="67">
        <f t="shared" si="239"/>
        <v>7.2455559710930054E-2</v>
      </c>
      <c r="AT33" s="12">
        <f t="shared" si="239"/>
        <v>7.7836888274574634E-2</v>
      </c>
      <c r="AU33" s="12">
        <f t="shared" si="239"/>
        <v>7.5032651642292558E-2</v>
      </c>
      <c r="AV33" s="12">
        <f t="shared" si="239"/>
        <v>7.8504089071362484E-2</v>
      </c>
      <c r="AW33" s="12">
        <f t="shared" si="239"/>
        <v>7.6172780758898412E-2</v>
      </c>
      <c r="AX33" s="12">
        <f t="shared" si="239"/>
        <v>7.8504089071362498E-2</v>
      </c>
      <c r="AY33" s="12">
        <f t="shared" si="239"/>
        <v>7.8504089071362484E-2</v>
      </c>
      <c r="AZ33" s="63">
        <f t="shared" si="239"/>
        <v>7.6770584865263794E-2</v>
      </c>
      <c r="BA33" s="12">
        <f t="shared" si="239"/>
        <v>7.8504089071362498E-2</v>
      </c>
      <c r="BB33" s="12">
        <f t="shared" si="239"/>
        <v>7.8504089071362498E-2</v>
      </c>
      <c r="BC33" s="12">
        <f t="shared" si="239"/>
        <v>7.8504089071362498E-2</v>
      </c>
      <c r="BD33" s="12">
        <f t="shared" si="239"/>
        <v>7.8504089071362498E-2</v>
      </c>
      <c r="BE33" s="12">
        <f t="shared" si="239"/>
        <v>7.8504089071362498E-2</v>
      </c>
      <c r="BF33" s="12">
        <f t="shared" si="239"/>
        <v>7.8504089071362498E-2</v>
      </c>
      <c r="BG33" s="12">
        <f t="shared" si="239"/>
        <v>7.8504089071362512E-2</v>
      </c>
      <c r="BH33" s="63">
        <f t="shared" si="239"/>
        <v>7.8504089071362498E-2</v>
      </c>
      <c r="BI33" s="12">
        <f t="shared" si="239"/>
        <v>7.8504089071362498E-2</v>
      </c>
      <c r="BJ33" s="12">
        <f t="shared" si="239"/>
        <v>7.8504089071362498E-2</v>
      </c>
      <c r="BK33" s="12">
        <f t="shared" si="239"/>
        <v>7.8504089071362498E-2</v>
      </c>
      <c r="BL33" s="12">
        <f t="shared" si="239"/>
        <v>7.8504089071362498E-2</v>
      </c>
      <c r="BM33" s="12">
        <f t="shared" si="239"/>
        <v>7.8504089071362512E-2</v>
      </c>
      <c r="BN33" s="12">
        <f t="shared" si="239"/>
        <v>7.8504089071362498E-2</v>
      </c>
      <c r="BO33" s="12">
        <f t="shared" si="239"/>
        <v>7.8504089071362498E-2</v>
      </c>
      <c r="BP33" s="63">
        <f t="shared" si="239"/>
        <v>7.8504089071362498E-2</v>
      </c>
      <c r="BQ33" s="12">
        <f t="shared" ref="BQ33:CV33" si="240">IFERROR(BQ31/BQ13,"na")</f>
        <v>7.8504089071362498E-2</v>
      </c>
      <c r="BR33" s="12">
        <f t="shared" si="240"/>
        <v>7.8504089071362498E-2</v>
      </c>
      <c r="BS33" s="12">
        <f t="shared" si="240"/>
        <v>7.8504089071362498E-2</v>
      </c>
      <c r="BT33" s="12">
        <f t="shared" si="240"/>
        <v>7.8504089071362484E-2</v>
      </c>
      <c r="BU33" s="12">
        <f t="shared" si="240"/>
        <v>7.8504089071362512E-2</v>
      </c>
      <c r="BV33" s="12">
        <f t="shared" si="240"/>
        <v>7.8504089071362498E-2</v>
      </c>
      <c r="BW33" s="12">
        <f t="shared" si="240"/>
        <v>7.8504089071362498E-2</v>
      </c>
      <c r="BX33" s="63">
        <f t="shared" si="240"/>
        <v>7.8504089071362512E-2</v>
      </c>
      <c r="BY33" s="12">
        <f t="shared" si="240"/>
        <v>7.8504089071362498E-2</v>
      </c>
      <c r="BZ33" s="12">
        <f t="shared" si="240"/>
        <v>7.8504089071362498E-2</v>
      </c>
      <c r="CA33" s="12">
        <f t="shared" si="240"/>
        <v>7.8504089071362498E-2</v>
      </c>
      <c r="CB33" s="12">
        <f t="shared" si="240"/>
        <v>7.8504089071362498E-2</v>
      </c>
      <c r="CC33" s="12">
        <f t="shared" si="240"/>
        <v>7.8504089071362498E-2</v>
      </c>
      <c r="CD33" s="12">
        <f t="shared" si="240"/>
        <v>7.8504089071362498E-2</v>
      </c>
      <c r="CE33" s="12">
        <f t="shared" si="240"/>
        <v>7.8504089071362498E-2</v>
      </c>
      <c r="CF33" s="63">
        <f t="shared" si="240"/>
        <v>7.8504089071362498E-2</v>
      </c>
      <c r="CG33" s="12">
        <f t="shared" si="240"/>
        <v>7.8504089071362498E-2</v>
      </c>
      <c r="CH33" s="12">
        <f t="shared" si="240"/>
        <v>7.8504089071362498E-2</v>
      </c>
      <c r="CI33" s="12">
        <f t="shared" si="240"/>
        <v>7.8504089071362498E-2</v>
      </c>
      <c r="CJ33" s="12">
        <f t="shared" si="240"/>
        <v>7.8504089071362498E-2</v>
      </c>
      <c r="CK33" s="12">
        <f t="shared" si="240"/>
        <v>7.8504089071362512E-2</v>
      </c>
      <c r="CL33" s="12">
        <f t="shared" si="240"/>
        <v>7.8504089071362498E-2</v>
      </c>
      <c r="CM33" s="12">
        <f t="shared" si="240"/>
        <v>7.8504089071362498E-2</v>
      </c>
      <c r="CN33" s="63">
        <f t="shared" si="240"/>
        <v>7.8504089071362498E-2</v>
      </c>
      <c r="CO33" s="12">
        <f t="shared" si="240"/>
        <v>7.8504089071362498E-2</v>
      </c>
      <c r="CP33" s="12">
        <f t="shared" si="240"/>
        <v>7.8504089071362484E-2</v>
      </c>
      <c r="CQ33" s="12">
        <f t="shared" si="240"/>
        <v>7.8504089071362484E-2</v>
      </c>
      <c r="CR33" s="12">
        <f t="shared" si="240"/>
        <v>7.8504089071362484E-2</v>
      </c>
      <c r="CS33" s="12">
        <f t="shared" si="240"/>
        <v>7.8504089071362498E-2</v>
      </c>
      <c r="CT33" s="12">
        <f t="shared" si="240"/>
        <v>7.8504089071362484E-2</v>
      </c>
      <c r="CU33" s="12">
        <f t="shared" si="240"/>
        <v>7.8504089071362498E-2</v>
      </c>
      <c r="CV33" s="63">
        <f t="shared" si="240"/>
        <v>7.8504089071362498E-2</v>
      </c>
      <c r="CW33" s="12">
        <f t="shared" ref="CW33:DT33" si="241">IFERROR(CW31/CW13,"na")</f>
        <v>7.8504089071362484E-2</v>
      </c>
      <c r="CX33" s="12">
        <f t="shared" si="241"/>
        <v>7.8504089071362484E-2</v>
      </c>
      <c r="CY33" s="12">
        <f t="shared" si="241"/>
        <v>7.8504089071362484E-2</v>
      </c>
      <c r="CZ33" s="12">
        <f t="shared" si="241"/>
        <v>7.8504089071362471E-2</v>
      </c>
      <c r="DA33" s="12">
        <f t="shared" si="241"/>
        <v>7.8504089071362484E-2</v>
      </c>
      <c r="DB33" s="12">
        <f t="shared" si="241"/>
        <v>7.8504089071362484E-2</v>
      </c>
      <c r="DC33" s="12">
        <f t="shared" si="241"/>
        <v>7.8504089071362471E-2</v>
      </c>
      <c r="DD33" s="63">
        <f t="shared" si="241"/>
        <v>7.8504089071362484E-2</v>
      </c>
      <c r="DE33" s="12">
        <f t="shared" si="241"/>
        <v>7.8504089071362484E-2</v>
      </c>
      <c r="DF33" s="12">
        <f t="shared" si="241"/>
        <v>7.8504089071362471E-2</v>
      </c>
      <c r="DG33" s="12">
        <f t="shared" si="241"/>
        <v>7.8504089071362484E-2</v>
      </c>
      <c r="DH33" s="12">
        <f t="shared" si="241"/>
        <v>7.8504089071362471E-2</v>
      </c>
      <c r="DI33" s="12">
        <f t="shared" si="241"/>
        <v>7.8504089071362471E-2</v>
      </c>
      <c r="DJ33" s="12">
        <f t="shared" si="241"/>
        <v>7.8504089071362471E-2</v>
      </c>
      <c r="DK33" s="12">
        <f t="shared" si="241"/>
        <v>7.8504089071362471E-2</v>
      </c>
      <c r="DL33" s="63">
        <f t="shared" si="241"/>
        <v>7.8504089071362471E-2</v>
      </c>
      <c r="DM33" s="12">
        <f t="shared" si="241"/>
        <v>7.8504089071362471E-2</v>
      </c>
      <c r="DN33" s="12">
        <f t="shared" si="241"/>
        <v>7.8504089071362484E-2</v>
      </c>
      <c r="DO33" s="12">
        <f t="shared" si="241"/>
        <v>7.8504089071362484E-2</v>
      </c>
      <c r="DP33" s="12">
        <f t="shared" si="241"/>
        <v>7.8504089071362484E-2</v>
      </c>
      <c r="DQ33" s="12">
        <f t="shared" si="241"/>
        <v>7.8504089071362484E-2</v>
      </c>
      <c r="DR33" s="12">
        <f t="shared" si="241"/>
        <v>7.8504089071362484E-2</v>
      </c>
      <c r="DS33" s="12">
        <f t="shared" si="241"/>
        <v>7.8504089071362484E-2</v>
      </c>
      <c r="DT33" s="63">
        <f t="shared" si="241"/>
        <v>7.8504089071362484E-2</v>
      </c>
    </row>
    <row r="34" spans="2:124" ht="14.4" x14ac:dyDescent="0.3">
      <c r="B34" s="10" t="s">
        <v>200</v>
      </c>
      <c r="C34" s="10" t="s">
        <v>57</v>
      </c>
      <c r="E34" s="66">
        <v>17283</v>
      </c>
      <c r="F34" s="15">
        <v>18441.400000000001</v>
      </c>
      <c r="G34" s="15">
        <f>E34+F34</f>
        <v>35724.400000000001</v>
      </c>
      <c r="H34" s="15">
        <v>19140.5</v>
      </c>
      <c r="I34" s="15">
        <f>E34+F34+H34</f>
        <v>54864.9</v>
      </c>
      <c r="J34" s="15">
        <v>21888.2</v>
      </c>
      <c r="K34" s="15">
        <f>H34+J34</f>
        <v>41028.699999999997</v>
      </c>
      <c r="L34" s="58">
        <f>E34+F34+H34+J34</f>
        <v>76753.100000000006</v>
      </c>
      <c r="M34" s="66">
        <v>18248.599999999999</v>
      </c>
      <c r="N34" s="15">
        <v>20483.099999999999</v>
      </c>
      <c r="O34" s="15">
        <f>M34+N34</f>
        <v>38731.699999999997</v>
      </c>
      <c r="P34" s="15">
        <v>24288.7</v>
      </c>
      <c r="Q34" s="15">
        <f>M34+N34+P34</f>
        <v>63020.399999999994</v>
      </c>
      <c r="R34" s="15">
        <v>24320.2</v>
      </c>
      <c r="S34" s="15">
        <f>P34+R34</f>
        <v>48608.9</v>
      </c>
      <c r="T34" s="58">
        <f>M34+N34+P34+R34</f>
        <v>87340.599999999991</v>
      </c>
      <c r="U34" s="66">
        <v>24901.3</v>
      </c>
      <c r="V34" s="15">
        <v>25847</v>
      </c>
      <c r="W34" s="15">
        <f>U34+V34</f>
        <v>50748.3</v>
      </c>
      <c r="X34" s="15">
        <v>26575.7</v>
      </c>
      <c r="Y34" s="15">
        <f>U34+V34+X34</f>
        <v>77324</v>
      </c>
      <c r="Z34" s="15">
        <v>27975.3</v>
      </c>
      <c r="AA34" s="15">
        <f>X34+Z34</f>
        <v>54551</v>
      </c>
      <c r="AB34" s="58">
        <f>U34+V34+X34+Z34</f>
        <v>105299.3</v>
      </c>
      <c r="AC34" s="66">
        <v>24626</v>
      </c>
      <c r="AD34" s="15">
        <v>27436.9</v>
      </c>
      <c r="AE34" s="15">
        <f>AC34+AD34</f>
        <v>52062.9</v>
      </c>
      <c r="AF34" s="15">
        <v>28873.1</v>
      </c>
      <c r="AG34" s="15">
        <f>AC34+AD34+AF34</f>
        <v>80936</v>
      </c>
      <c r="AH34" s="15">
        <v>31514.9</v>
      </c>
      <c r="AI34" s="15">
        <f>AF34+AH34</f>
        <v>60388</v>
      </c>
      <c r="AJ34" s="58">
        <f>AC34+AD34+AF34+AH34</f>
        <v>112450.9</v>
      </c>
      <c r="AK34" s="66">
        <v>27522.5</v>
      </c>
      <c r="AL34" s="15">
        <v>31974.2</v>
      </c>
      <c r="AM34" s="15">
        <f>AK34+AL34</f>
        <v>59496.7</v>
      </c>
      <c r="AN34" s="15">
        <v>28742.400000000001</v>
      </c>
      <c r="AO34" s="15">
        <f>AK34+AL34+AN34</f>
        <v>88239.1</v>
      </c>
      <c r="AP34" s="15">
        <v>29113.1</v>
      </c>
      <c r="AQ34" s="15">
        <f>AN34+AP34</f>
        <v>57855.5</v>
      </c>
      <c r="AR34" s="58">
        <f>AK34+AL34+AN34+AP34</f>
        <v>117352.20000000001</v>
      </c>
      <c r="AS34" s="66">
        <v>27719.9</v>
      </c>
      <c r="AT34" s="15">
        <v>30110.3</v>
      </c>
      <c r="AU34" s="15">
        <f>AS34+AT34</f>
        <v>57830.2</v>
      </c>
      <c r="AV34" s="15">
        <v>30430.799999999999</v>
      </c>
      <c r="AW34" s="15">
        <f>AS34+AT34+AV34</f>
        <v>88261</v>
      </c>
      <c r="AX34" s="15">
        <f>IFERROR(AV34*(1+AX35),"na")</f>
        <v>31952.34</v>
      </c>
      <c r="AY34" s="26">
        <f>AV34+AX34</f>
        <v>62383.14</v>
      </c>
      <c r="AZ34" s="58">
        <f>AS34+AT34+AV34+AX34</f>
        <v>120213.34</v>
      </c>
      <c r="BA34" s="15">
        <f>IFERROR(AX34*(1+BA35),"na")</f>
        <v>33549.957000000002</v>
      </c>
      <c r="BB34" s="15">
        <f>IFERROR(BA34*(1+BB35),"na")</f>
        <v>35227.454850000002</v>
      </c>
      <c r="BC34" s="15">
        <f>BA34+BB34</f>
        <v>68777.411850000004</v>
      </c>
      <c r="BD34" s="15">
        <f>IFERROR(BB34*(1+BD35),"na")</f>
        <v>36988.827592500005</v>
      </c>
      <c r="BE34" s="15">
        <f>BA34+BB34+BD34</f>
        <v>105766.23944250001</v>
      </c>
      <c r="BF34" s="15">
        <f>IFERROR(BD34*(1+BF35),"na")</f>
        <v>38838.268972125006</v>
      </c>
      <c r="BG34" s="26">
        <f>BD34+BF34</f>
        <v>75827.096564625012</v>
      </c>
      <c r="BH34" s="58">
        <f>BA34+BB34+BD34+BF34</f>
        <v>144604.50841462502</v>
      </c>
      <c r="BI34" s="15">
        <f>IFERROR(BF34*(1+BI35),"na")</f>
        <v>40780.18242073126</v>
      </c>
      <c r="BJ34" s="15">
        <f>IFERROR(BI34*(1+BJ35),"na")</f>
        <v>42819.191541767825</v>
      </c>
      <c r="BK34" s="15">
        <f>BI34+BJ34</f>
        <v>83599.373962499085</v>
      </c>
      <c r="BL34" s="15">
        <f>IFERROR(BJ34*(1+BL35),"na")</f>
        <v>44960.151118856214</v>
      </c>
      <c r="BM34" s="15">
        <f>BI34+BJ34+BL34</f>
        <v>128559.5250813553</v>
      </c>
      <c r="BN34" s="15">
        <f>IFERROR(BL34*(1+BN35),"na")</f>
        <v>47208.15867479903</v>
      </c>
      <c r="BO34" s="26">
        <f>BL34+BN34</f>
        <v>92168.309793655237</v>
      </c>
      <c r="BP34" s="58">
        <f>BI34+BJ34+BL34+BN34</f>
        <v>175767.68375615432</v>
      </c>
      <c r="BQ34" s="15">
        <f>IFERROR(BN34*(1+BQ35),"na")</f>
        <v>49568.566608538982</v>
      </c>
      <c r="BR34" s="15">
        <f>IFERROR(BQ34*(1+BR35),"na")</f>
        <v>52046.99493896593</v>
      </c>
      <c r="BS34" s="15">
        <f>BQ34+BR34</f>
        <v>101615.56154750491</v>
      </c>
      <c r="BT34" s="15">
        <f>IFERROR(BR34*(1+BT35),"na")</f>
        <v>54649.344685914228</v>
      </c>
      <c r="BU34" s="15">
        <f>BQ34+BR34+BT34</f>
        <v>156264.90623341914</v>
      </c>
      <c r="BV34" s="15">
        <f>IFERROR(BT34*(1+BV35),"na")</f>
        <v>57381.811920209941</v>
      </c>
      <c r="BW34" s="26">
        <f>BT34+BV34</f>
        <v>112031.15660612416</v>
      </c>
      <c r="BX34" s="58">
        <f>BQ34+BR34+BT34+BV34</f>
        <v>213646.71815362907</v>
      </c>
      <c r="BY34" s="15">
        <f>IFERROR(BV34*(1+BY35),"na")</f>
        <v>60250.902516220442</v>
      </c>
      <c r="BZ34" s="15">
        <f>IFERROR(BY34*(1+BZ35),"na")</f>
        <v>63263.447642031468</v>
      </c>
      <c r="CA34" s="15">
        <f>BY34+BZ34</f>
        <v>123514.35015825191</v>
      </c>
      <c r="CB34" s="15">
        <f>IFERROR(BZ34*(1+CB35),"na")</f>
        <v>66426.620024133037</v>
      </c>
      <c r="CC34" s="15">
        <f>BY34+BZ34+CB34</f>
        <v>189940.97018238495</v>
      </c>
      <c r="CD34" s="15">
        <f>IFERROR(CB34*(1+CD35),"na")</f>
        <v>69747.951025339687</v>
      </c>
      <c r="CE34" s="26">
        <f>CB34+CD34</f>
        <v>136174.57104947272</v>
      </c>
      <c r="CF34" s="58">
        <f>BY34+BZ34+CB34+CD34</f>
        <v>259688.92120772463</v>
      </c>
      <c r="CG34" s="15">
        <f>IFERROR(CD34*(1+CG35),"na")</f>
        <v>73235.348576606673</v>
      </c>
      <c r="CH34" s="15">
        <f>IFERROR(CG34*(1+CH35),"na")</f>
        <v>76897.116005437012</v>
      </c>
      <c r="CI34" s="15">
        <f>CG34+CH34</f>
        <v>150132.4645820437</v>
      </c>
      <c r="CJ34" s="15">
        <f>IFERROR(CH34*(1+CJ35),"na")</f>
        <v>80741.971805708861</v>
      </c>
      <c r="CK34" s="15">
        <f>CG34+CH34+CJ34</f>
        <v>230874.43638775256</v>
      </c>
      <c r="CL34" s="15">
        <f>IFERROR(CJ34*(1+CL35),"na")</f>
        <v>84779.070395994306</v>
      </c>
      <c r="CM34" s="26">
        <f>CJ34+CL34</f>
        <v>165521.04220170318</v>
      </c>
      <c r="CN34" s="58">
        <f>CG34+CH34+CJ34+CL34</f>
        <v>315653.50678374688</v>
      </c>
      <c r="CO34" s="15">
        <f>IFERROR(CL34*(1+CO35),"na")</f>
        <v>89018.023915794023</v>
      </c>
      <c r="CP34" s="15">
        <f>IFERROR(CO34*(1+CP35),"na")</f>
        <v>93468.925111583725</v>
      </c>
      <c r="CQ34" s="15">
        <f>CO34+CP34</f>
        <v>182486.94902737776</v>
      </c>
      <c r="CR34" s="15">
        <f>IFERROR(CP34*(1+CR35),"na")</f>
        <v>98142.371367162908</v>
      </c>
      <c r="CS34" s="15">
        <f>CO34+CP34+CR34</f>
        <v>280629.32039454067</v>
      </c>
      <c r="CT34" s="15">
        <f>IFERROR(CR34*(1+CT35),"na")</f>
        <v>103049.48993552105</v>
      </c>
      <c r="CU34" s="26">
        <f>CR34+CT34</f>
        <v>201191.86130268394</v>
      </c>
      <c r="CV34" s="58">
        <f>CO34+CP34+CR34+CT34</f>
        <v>383678.81033006171</v>
      </c>
      <c r="CW34" s="15">
        <f>IFERROR(CT34*(1+CW35),"na")</f>
        <v>108201.96443229711</v>
      </c>
      <c r="CX34" s="15">
        <f>IFERROR(CW34*(1+CX35),"na")</f>
        <v>113612.06265391197</v>
      </c>
      <c r="CY34" s="15">
        <f>CW34+CX34</f>
        <v>221814.0270862091</v>
      </c>
      <c r="CZ34" s="15">
        <f>IFERROR(CX34*(1+CZ35),"na")</f>
        <v>119292.66578660757</v>
      </c>
      <c r="DA34" s="15">
        <f>CW34+CX34+CZ34</f>
        <v>341106.6928728167</v>
      </c>
      <c r="DB34" s="15">
        <f>IFERROR(CZ34*(1+DB35),"na")</f>
        <v>125257.29907593795</v>
      </c>
      <c r="DC34" s="26">
        <f>CZ34+DB34</f>
        <v>244549.96486254552</v>
      </c>
      <c r="DD34" s="58">
        <f>CW34+CX34+CZ34+DB34</f>
        <v>466363.99194875464</v>
      </c>
      <c r="DE34" s="15">
        <f>IFERROR(DB34*(1+DE35),"na")</f>
        <v>131520.16402973485</v>
      </c>
      <c r="DF34" s="15">
        <f>IFERROR(DE34*(1+DF35),"na")</f>
        <v>138096.1722312216</v>
      </c>
      <c r="DG34" s="15">
        <f>DE34+DF34</f>
        <v>269616.33626095648</v>
      </c>
      <c r="DH34" s="15">
        <f>IFERROR(DF34*(1+DH35),"na")</f>
        <v>145000.98084278268</v>
      </c>
      <c r="DI34" s="15">
        <f>DE34+DF34+DH34</f>
        <v>414617.31710373913</v>
      </c>
      <c r="DJ34" s="15">
        <f>IFERROR(DH34*(1+DJ35),"na")</f>
        <v>152251.02988492182</v>
      </c>
      <c r="DK34" s="26">
        <f>DH34+DJ34</f>
        <v>297252.0107277045</v>
      </c>
      <c r="DL34" s="58">
        <f>DE34+DF34+DH34+DJ34</f>
        <v>566868.34698866098</v>
      </c>
      <c r="DM34" s="15">
        <f>IFERROR(DJ34*(1+DM35),"na")</f>
        <v>159863.58137916791</v>
      </c>
      <c r="DN34" s="15">
        <f>IFERROR(DM34*(1+DN35),"na")</f>
        <v>167856.76044812633</v>
      </c>
      <c r="DO34" s="15">
        <f>DM34+DN34</f>
        <v>327720.34182729421</v>
      </c>
      <c r="DP34" s="15">
        <f>IFERROR(DN34*(1+DP35),"na")</f>
        <v>176249.59847053266</v>
      </c>
      <c r="DQ34" s="15">
        <f>DM34+DN34+DP34</f>
        <v>503969.94029782689</v>
      </c>
      <c r="DR34" s="15">
        <f>IFERROR(DP34*(1+DR35),"na")</f>
        <v>185062.0783940593</v>
      </c>
      <c r="DS34" s="26">
        <f>DP34+DR34</f>
        <v>361311.67686459195</v>
      </c>
      <c r="DT34" s="58">
        <f>DM34+DN34+DP34+DR34</f>
        <v>689032.01869188622</v>
      </c>
    </row>
    <row r="35" spans="2:124" s="18" customFormat="1" ht="14.4" x14ac:dyDescent="0.3">
      <c r="B35" s="41" t="s">
        <v>194</v>
      </c>
      <c r="C35" s="45" t="s">
        <v>58</v>
      </c>
      <c r="D35" s="45"/>
      <c r="E35" s="68"/>
      <c r="F35" s="12">
        <f>IFERROR(F34/E34-1,"na")</f>
        <v>6.7025400682751979E-2</v>
      </c>
      <c r="H35" s="12">
        <f>IFERROR(H34/F34-1,"na")</f>
        <v>3.7909269361328324E-2</v>
      </c>
      <c r="J35" s="12">
        <f>IFERROR(J34/H34-1,"na")</f>
        <v>0.14355424361955027</v>
      </c>
      <c r="L35" s="59"/>
      <c r="M35" s="68"/>
      <c r="N35" s="12">
        <f>IFERROR(N34/M34-1,"na")</f>
        <v>0.12244774941639358</v>
      </c>
      <c r="P35" s="12">
        <f>IFERROR(P34/N34-1,"na")</f>
        <v>0.18579218965879196</v>
      </c>
      <c r="R35" s="12">
        <f>IFERROR(R34/P34-1,"na")</f>
        <v>1.2968993811937057E-3</v>
      </c>
      <c r="T35" s="59"/>
      <c r="U35" s="68"/>
      <c r="V35" s="12">
        <f>IFERROR(V34/U34-1,"na")</f>
        <v>3.7977936894860953E-2</v>
      </c>
      <c r="X35" s="12">
        <f>IFERROR(X34/V34-1,"na")</f>
        <v>2.8192827020544042E-2</v>
      </c>
      <c r="Z35" s="12">
        <f>IFERROR(Z34/X34-1,"na")</f>
        <v>5.2664652295141723E-2</v>
      </c>
      <c r="AB35" s="59"/>
      <c r="AC35" s="68"/>
      <c r="AD35" s="12">
        <f>IFERROR(AD34/AC34-1,"na")</f>
        <v>0.11414358807764158</v>
      </c>
      <c r="AF35" s="12">
        <f>IFERROR(AF34/AD34-1,"na")</f>
        <v>5.2345563820985541E-2</v>
      </c>
      <c r="AH35" s="12">
        <f>IFERROR(AH34/AF34-1,"na")</f>
        <v>9.1496929668099414E-2</v>
      </c>
      <c r="AJ35" s="59"/>
      <c r="AK35" s="68"/>
      <c r="AL35" s="12">
        <f>IFERROR(AL34/AK34-1,"na")</f>
        <v>0.16174766100463267</v>
      </c>
      <c r="AN35" s="12">
        <f>IFERROR(AN34/AL34-1,"na")</f>
        <v>-0.10107524191379302</v>
      </c>
      <c r="AP35" s="12">
        <f>IFERROR(AP34/AN34-1,"na")</f>
        <v>1.2897322422622981E-2</v>
      </c>
      <c r="AR35" s="59"/>
      <c r="AS35" s="68"/>
      <c r="AT35" s="12">
        <f>IFERROR(AT34/AS34-1,"na")</f>
        <v>8.6234077323511293E-2</v>
      </c>
      <c r="AV35" s="12">
        <f>IFERROR(AV34/AT34-1,"na")</f>
        <v>1.0644198164747598E-2</v>
      </c>
      <c r="AX35" s="21">
        <v>0.05</v>
      </c>
      <c r="AY35" s="16"/>
      <c r="AZ35" s="59"/>
      <c r="BA35" s="21">
        <v>0.05</v>
      </c>
      <c r="BB35" s="21">
        <v>0.05</v>
      </c>
      <c r="BD35" s="21">
        <v>0.05</v>
      </c>
      <c r="BF35" s="21">
        <v>0.05</v>
      </c>
      <c r="BG35" s="16"/>
      <c r="BH35" s="59"/>
      <c r="BI35" s="21">
        <v>0.05</v>
      </c>
      <c r="BJ35" s="21">
        <v>0.05</v>
      </c>
      <c r="BL35" s="21">
        <v>0.05</v>
      </c>
      <c r="BN35" s="21">
        <v>0.05</v>
      </c>
      <c r="BO35" s="16"/>
      <c r="BP35" s="59"/>
      <c r="BQ35" s="21">
        <v>0.05</v>
      </c>
      <c r="BR35" s="21">
        <v>0.05</v>
      </c>
      <c r="BT35" s="21">
        <v>0.05</v>
      </c>
      <c r="BV35" s="21">
        <v>0.05</v>
      </c>
      <c r="BW35" s="16"/>
      <c r="BX35" s="59"/>
      <c r="BY35" s="21">
        <v>0.05</v>
      </c>
      <c r="BZ35" s="21">
        <v>0.05</v>
      </c>
      <c r="CB35" s="21">
        <v>0.05</v>
      </c>
      <c r="CD35" s="21">
        <v>0.05</v>
      </c>
      <c r="CE35" s="16"/>
      <c r="CF35" s="59"/>
      <c r="CG35" s="21">
        <v>0.05</v>
      </c>
      <c r="CH35" s="21">
        <v>0.05</v>
      </c>
      <c r="CJ35" s="21">
        <v>0.05</v>
      </c>
      <c r="CL35" s="21">
        <v>0.05</v>
      </c>
      <c r="CM35" s="16"/>
      <c r="CN35" s="59"/>
      <c r="CO35" s="21">
        <v>0.05</v>
      </c>
      <c r="CP35" s="21">
        <v>0.05</v>
      </c>
      <c r="CR35" s="21">
        <v>0.05</v>
      </c>
      <c r="CT35" s="21">
        <v>0.05</v>
      </c>
      <c r="CU35" s="16"/>
      <c r="CV35" s="59"/>
      <c r="CW35" s="21">
        <v>0.05</v>
      </c>
      <c r="CX35" s="21">
        <v>0.05</v>
      </c>
      <c r="CZ35" s="21">
        <v>0.05</v>
      </c>
      <c r="DB35" s="21">
        <v>0.05</v>
      </c>
      <c r="DC35" s="16"/>
      <c r="DD35" s="59"/>
      <c r="DE35" s="21">
        <v>0.05</v>
      </c>
      <c r="DF35" s="21">
        <v>0.05</v>
      </c>
      <c r="DH35" s="21">
        <v>0.05</v>
      </c>
      <c r="DJ35" s="21">
        <v>0.05</v>
      </c>
      <c r="DK35" s="16"/>
      <c r="DL35" s="59"/>
      <c r="DM35" s="21">
        <v>0.05</v>
      </c>
      <c r="DN35" s="21">
        <v>0.05</v>
      </c>
      <c r="DP35" s="21">
        <v>0.05</v>
      </c>
      <c r="DR35" s="21">
        <v>0.05</v>
      </c>
      <c r="DS35" s="16"/>
      <c r="DT35" s="59"/>
    </row>
    <row r="36" spans="2:124" s="18" customFormat="1" ht="14.4" x14ac:dyDescent="0.3">
      <c r="B36" s="41" t="s">
        <v>24</v>
      </c>
      <c r="C36" s="45" t="s">
        <v>58</v>
      </c>
      <c r="D36" s="45"/>
      <c r="E36" s="68"/>
      <c r="L36" s="59"/>
      <c r="M36" s="68"/>
      <c r="T36" s="59"/>
      <c r="U36" s="68"/>
      <c r="AB36" s="59"/>
      <c r="AC36" s="68"/>
      <c r="AJ36" s="59"/>
      <c r="AK36" s="68"/>
      <c r="AP36" s="12">
        <f t="shared" ref="AP36:AV36" si="242">IFERROR(AP34/AP13,"na")</f>
        <v>0.14287684355792693</v>
      </c>
      <c r="AQ36" s="12">
        <f t="shared" si="242"/>
        <v>0.14205916858720916</v>
      </c>
      <c r="AR36" s="12">
        <f t="shared" si="242"/>
        <v>0.14132377977603705</v>
      </c>
      <c r="AS36" s="12">
        <f t="shared" si="242"/>
        <v>0.11984729359017872</v>
      </c>
      <c r="AT36" s="12">
        <f t="shared" si="242"/>
        <v>0.14165646555820371</v>
      </c>
      <c r="AU36" s="12">
        <f t="shared" si="242"/>
        <v>0.13029159938637216</v>
      </c>
      <c r="AV36" s="12">
        <f t="shared" si="242"/>
        <v>0.14019120416609848</v>
      </c>
      <c r="AX36" s="12">
        <f t="shared" ref="AX36:BD36" si="243">IFERROR(AX34/AX13,"na")</f>
        <v>0.14019120416609848</v>
      </c>
      <c r="AY36" s="12">
        <f t="shared" si="243"/>
        <v>0.14019120416609848</v>
      </c>
      <c r="AZ36" s="12">
        <f t="shared" si="243"/>
        <v>0.1352477169579859</v>
      </c>
      <c r="BA36" s="12">
        <f t="shared" si="243"/>
        <v>0.14019120416609848</v>
      </c>
      <c r="BB36" s="12">
        <f t="shared" si="243"/>
        <v>0.14019120416609848</v>
      </c>
      <c r="BC36" s="12">
        <f t="shared" si="243"/>
        <v>0.14019120416609848</v>
      </c>
      <c r="BD36" s="12">
        <f t="shared" si="243"/>
        <v>0.14019120416609851</v>
      </c>
      <c r="BF36" s="12">
        <f t="shared" ref="BF36:BL36" si="244">IFERROR(BF34/BF13,"na")</f>
        <v>0.14019120416609848</v>
      </c>
      <c r="BG36" s="12">
        <f t="shared" si="244"/>
        <v>0.14019120416609851</v>
      </c>
      <c r="BH36" s="12">
        <f t="shared" si="244"/>
        <v>0.14019120416609848</v>
      </c>
      <c r="BI36" s="12">
        <f t="shared" si="244"/>
        <v>0.14019120416609851</v>
      </c>
      <c r="BJ36" s="12">
        <f t="shared" si="244"/>
        <v>0.14019120416609851</v>
      </c>
      <c r="BK36" s="12">
        <f t="shared" si="244"/>
        <v>0.14019120416609851</v>
      </c>
      <c r="BL36" s="12">
        <f t="shared" si="244"/>
        <v>0.14019120416609848</v>
      </c>
      <c r="BN36" s="12">
        <f t="shared" ref="BN36:BT36" si="245">IFERROR(BN34/BN13,"na")</f>
        <v>0.14019120416609848</v>
      </c>
      <c r="BO36" s="12">
        <f t="shared" si="245"/>
        <v>0.14019120416609848</v>
      </c>
      <c r="BP36" s="12">
        <f t="shared" si="245"/>
        <v>0.14019120416609848</v>
      </c>
      <c r="BQ36" s="12">
        <f t="shared" si="245"/>
        <v>0.14019120416609848</v>
      </c>
      <c r="BR36" s="12">
        <f t="shared" si="245"/>
        <v>0.14019120416609848</v>
      </c>
      <c r="BS36" s="12">
        <f t="shared" si="245"/>
        <v>0.14019120416609848</v>
      </c>
      <c r="BT36" s="12">
        <f t="shared" si="245"/>
        <v>0.14019120416609848</v>
      </c>
      <c r="BV36" s="12">
        <f t="shared" ref="BV36:CB36" si="246">IFERROR(BV34/BV13,"na")</f>
        <v>0.14019120416609848</v>
      </c>
      <c r="BW36" s="12">
        <f t="shared" si="246"/>
        <v>0.14019120416609848</v>
      </c>
      <c r="BX36" s="12">
        <f t="shared" si="246"/>
        <v>0.14019120416609851</v>
      </c>
      <c r="BY36" s="12">
        <f t="shared" si="246"/>
        <v>0.14019120416609848</v>
      </c>
      <c r="BZ36" s="12">
        <f t="shared" si="246"/>
        <v>0.14019120416609848</v>
      </c>
      <c r="CA36" s="12">
        <f t="shared" si="246"/>
        <v>0.14019120416609848</v>
      </c>
      <c r="CB36" s="12">
        <f t="shared" si="246"/>
        <v>0.14019120416609845</v>
      </c>
      <c r="CD36" s="12">
        <f t="shared" ref="CD36:CJ36" si="247">IFERROR(CD34/CD13,"na")</f>
        <v>0.14019120416609845</v>
      </c>
      <c r="CE36" s="12">
        <f t="shared" si="247"/>
        <v>0.14019120416609845</v>
      </c>
      <c r="CF36" s="12">
        <f t="shared" si="247"/>
        <v>0.14019120416609848</v>
      </c>
      <c r="CG36" s="12">
        <f t="shared" si="247"/>
        <v>0.14019120416609845</v>
      </c>
      <c r="CH36" s="12">
        <f t="shared" si="247"/>
        <v>0.14019120416609845</v>
      </c>
      <c r="CI36" s="12">
        <f t="shared" si="247"/>
        <v>0.14019120416609848</v>
      </c>
      <c r="CJ36" s="12">
        <f t="shared" si="247"/>
        <v>0.14019120416609843</v>
      </c>
      <c r="CL36" s="12">
        <f t="shared" ref="CL36:CR36" si="248">IFERROR(CL34/CL13,"na")</f>
        <v>0.14019120416609843</v>
      </c>
      <c r="CM36" s="12">
        <f t="shared" si="248"/>
        <v>0.14019120416609845</v>
      </c>
      <c r="CN36" s="12">
        <f t="shared" si="248"/>
        <v>0.14019120416609845</v>
      </c>
      <c r="CO36" s="12">
        <f t="shared" si="248"/>
        <v>0.1401912041660984</v>
      </c>
      <c r="CP36" s="12">
        <f t="shared" si="248"/>
        <v>0.1401912041660984</v>
      </c>
      <c r="CQ36" s="12">
        <f t="shared" si="248"/>
        <v>0.14019120416609843</v>
      </c>
      <c r="CR36" s="12">
        <f t="shared" si="248"/>
        <v>0.1401912041660984</v>
      </c>
      <c r="CT36" s="12">
        <f t="shared" ref="CT36:CZ36" si="249">IFERROR(CT34/CT13,"na")</f>
        <v>0.14019120416609837</v>
      </c>
      <c r="CU36" s="12">
        <f t="shared" si="249"/>
        <v>0.14019120416609837</v>
      </c>
      <c r="CV36" s="12">
        <f t="shared" si="249"/>
        <v>0.1401912041660984</v>
      </c>
      <c r="CW36" s="12">
        <f t="shared" si="249"/>
        <v>0.14019120416609837</v>
      </c>
      <c r="CX36" s="12">
        <f t="shared" si="249"/>
        <v>0.14019120416609837</v>
      </c>
      <c r="CY36" s="12">
        <f t="shared" si="249"/>
        <v>0.14019120416609837</v>
      </c>
      <c r="CZ36" s="12">
        <f t="shared" si="249"/>
        <v>0.14019120416609834</v>
      </c>
      <c r="DB36" s="12">
        <f t="shared" ref="DB36:DH36" si="250">IFERROR(DB34/DB13,"na")</f>
        <v>0.14019120416609834</v>
      </c>
      <c r="DC36" s="12">
        <f t="shared" si="250"/>
        <v>0.14019120416609834</v>
      </c>
      <c r="DD36" s="12">
        <f t="shared" si="250"/>
        <v>0.14019120416609837</v>
      </c>
      <c r="DE36" s="12">
        <f t="shared" si="250"/>
        <v>0.14019120416609834</v>
      </c>
      <c r="DF36" s="12">
        <f t="shared" si="250"/>
        <v>0.14019120416609834</v>
      </c>
      <c r="DG36" s="12">
        <f t="shared" si="250"/>
        <v>0.14019120416609837</v>
      </c>
      <c r="DH36" s="12">
        <f t="shared" si="250"/>
        <v>0.14019120416609834</v>
      </c>
      <c r="DJ36" s="12">
        <f t="shared" ref="DJ36:DP36" si="251">IFERROR(DJ34/DJ13,"na")</f>
        <v>0.14019120416609834</v>
      </c>
      <c r="DK36" s="12">
        <f t="shared" si="251"/>
        <v>0.14019120416609834</v>
      </c>
      <c r="DL36" s="12">
        <f t="shared" si="251"/>
        <v>0.14019120416609834</v>
      </c>
      <c r="DM36" s="12">
        <f t="shared" si="251"/>
        <v>0.14019120416609834</v>
      </c>
      <c r="DN36" s="12">
        <f t="shared" si="251"/>
        <v>0.14019120416609834</v>
      </c>
      <c r="DO36" s="12">
        <f t="shared" si="251"/>
        <v>0.14019120416609834</v>
      </c>
      <c r="DP36" s="12">
        <f t="shared" si="251"/>
        <v>0.14019120416609837</v>
      </c>
      <c r="DR36" s="12">
        <f>IFERROR(DR34/DR13,"na")</f>
        <v>0.14019120416609837</v>
      </c>
      <c r="DS36" s="12">
        <f>IFERROR(DS34/DS13,"na")</f>
        <v>0.14019120416609837</v>
      </c>
      <c r="DT36" s="12">
        <f>IFERROR(DT34/DT13,"na")</f>
        <v>0.14019120416609837</v>
      </c>
    </row>
    <row r="37" spans="2:124" x14ac:dyDescent="0.25">
      <c r="B37" s="40" t="s">
        <v>32</v>
      </c>
      <c r="C37" s="40" t="s">
        <v>57</v>
      </c>
      <c r="D37" s="40"/>
      <c r="E37" s="65">
        <f t="shared" ref="E37:AJ37" si="252">E27-E29-E31-E34</f>
        <v>36499.500000000007</v>
      </c>
      <c r="F37" s="16">
        <f t="shared" si="252"/>
        <v>54720.9</v>
      </c>
      <c r="G37" s="16">
        <f t="shared" si="252"/>
        <v>91220.4</v>
      </c>
      <c r="H37" s="16">
        <f t="shared" si="252"/>
        <v>58297.799999999988</v>
      </c>
      <c r="I37" s="16">
        <f t="shared" si="252"/>
        <v>149518.19999999998</v>
      </c>
      <c r="J37" s="16">
        <f t="shared" si="252"/>
        <v>59332.200000000026</v>
      </c>
      <c r="K37" s="16">
        <f t="shared" si="252"/>
        <v>117630.00000000001</v>
      </c>
      <c r="L37" s="62">
        <f t="shared" si="252"/>
        <v>208850.39999999994</v>
      </c>
      <c r="M37" s="65">
        <f t="shared" si="252"/>
        <v>53732.100000000013</v>
      </c>
      <c r="N37" s="16">
        <f t="shared" si="252"/>
        <v>61048.299999999981</v>
      </c>
      <c r="O37" s="16">
        <f t="shared" si="252"/>
        <v>114780.40000000001</v>
      </c>
      <c r="P37" s="16">
        <f t="shared" si="252"/>
        <v>68553.100000000006</v>
      </c>
      <c r="Q37" s="16">
        <f t="shared" si="252"/>
        <v>183333.5</v>
      </c>
      <c r="R37" s="16">
        <f t="shared" si="252"/>
        <v>67978.900000000009</v>
      </c>
      <c r="S37" s="16">
        <f t="shared" si="252"/>
        <v>136532.00000000003</v>
      </c>
      <c r="T37" s="62">
        <f t="shared" si="252"/>
        <v>251312.40000000002</v>
      </c>
      <c r="U37" s="65">
        <f t="shared" si="252"/>
        <v>74189.5</v>
      </c>
      <c r="V37" s="16">
        <f t="shared" si="252"/>
        <v>77591.100000000006</v>
      </c>
      <c r="W37" s="16">
        <f t="shared" si="252"/>
        <v>151780.60000000003</v>
      </c>
      <c r="X37" s="16">
        <f t="shared" si="252"/>
        <v>80208.3</v>
      </c>
      <c r="Y37" s="16">
        <f t="shared" si="252"/>
        <v>231988.89999999997</v>
      </c>
      <c r="Z37" s="16">
        <f t="shared" si="252"/>
        <v>80473.999999999971</v>
      </c>
      <c r="AA37" s="16">
        <f t="shared" si="252"/>
        <v>160682.29999999999</v>
      </c>
      <c r="AB37" s="62">
        <f t="shared" si="252"/>
        <v>312462.89999999997</v>
      </c>
      <c r="AC37" s="65">
        <f t="shared" si="252"/>
        <v>81450.900000000009</v>
      </c>
      <c r="AD37" s="16">
        <f t="shared" si="252"/>
        <v>79497.899999999994</v>
      </c>
      <c r="AE37" s="16">
        <f t="shared" si="252"/>
        <v>160948.80000000002</v>
      </c>
      <c r="AF37" s="16">
        <f t="shared" si="252"/>
        <v>79689.5</v>
      </c>
      <c r="AG37" s="16">
        <f t="shared" si="252"/>
        <v>240638.3</v>
      </c>
      <c r="AH37" s="16">
        <f t="shared" si="252"/>
        <v>81500.099999999977</v>
      </c>
      <c r="AI37" s="16">
        <f t="shared" si="252"/>
        <v>161189.60000000003</v>
      </c>
      <c r="AJ37" s="62">
        <f t="shared" si="252"/>
        <v>322138.40000000002</v>
      </c>
      <c r="AK37" s="65">
        <f t="shared" ref="AK37:BP37" si="253">AK27-AK29-AK31-AK34</f>
        <v>83206.799999999988</v>
      </c>
      <c r="AL37" s="16">
        <f t="shared" si="253"/>
        <v>83077.999999999985</v>
      </c>
      <c r="AM37" s="16">
        <f t="shared" si="253"/>
        <v>166284.79999999999</v>
      </c>
      <c r="AN37" s="16">
        <f t="shared" si="253"/>
        <v>79217.100000000006</v>
      </c>
      <c r="AO37" s="16">
        <f t="shared" si="253"/>
        <v>245501.89999999994</v>
      </c>
      <c r="AP37" s="16">
        <f t="shared" si="253"/>
        <v>81307.5</v>
      </c>
      <c r="AQ37" s="16">
        <f t="shared" si="253"/>
        <v>160524.6</v>
      </c>
      <c r="AR37" s="62">
        <f t="shared" si="253"/>
        <v>326809.39999999997</v>
      </c>
      <c r="AS37" s="65">
        <f t="shared" si="253"/>
        <v>84510.300000000017</v>
      </c>
      <c r="AT37" s="16">
        <f t="shared" si="253"/>
        <v>84489.2</v>
      </c>
      <c r="AU37" s="16">
        <f t="shared" si="253"/>
        <v>168999.5</v>
      </c>
      <c r="AV37" s="16">
        <f t="shared" si="253"/>
        <v>85418.599999999991</v>
      </c>
      <c r="AW37" s="16">
        <f t="shared" si="253"/>
        <v>254418.10000000003</v>
      </c>
      <c r="AX37" s="16">
        <f t="shared" si="253"/>
        <v>18530.945999999993</v>
      </c>
      <c r="AY37" s="16">
        <f t="shared" si="253"/>
        <v>103949.54599999999</v>
      </c>
      <c r="AZ37" s="62">
        <f t="shared" si="253"/>
        <v>272949.04599999997</v>
      </c>
      <c r="BA37" s="16">
        <f t="shared" si="253"/>
        <v>19457.493299999987</v>
      </c>
      <c r="BB37" s="16">
        <f t="shared" si="253"/>
        <v>20430.367965000012</v>
      </c>
      <c r="BC37" s="16">
        <f t="shared" si="253"/>
        <v>39887.861264999912</v>
      </c>
      <c r="BD37" s="16">
        <f t="shared" si="253"/>
        <v>21451.886363249978</v>
      </c>
      <c r="BE37" s="16">
        <f t="shared" si="253"/>
        <v>61339.747628249854</v>
      </c>
      <c r="BF37" s="16">
        <f t="shared" si="253"/>
        <v>22524.48068141249</v>
      </c>
      <c r="BG37" s="16">
        <f t="shared" si="253"/>
        <v>43976.367044662431</v>
      </c>
      <c r="BH37" s="62">
        <f t="shared" si="253"/>
        <v>83864.228309662227</v>
      </c>
      <c r="BI37" s="16">
        <f t="shared" si="253"/>
        <v>23650.704715483123</v>
      </c>
      <c r="BJ37" s="16">
        <f t="shared" si="253"/>
        <v>24833.239951257259</v>
      </c>
      <c r="BK37" s="16">
        <f t="shared" si="253"/>
        <v>48483.944666740426</v>
      </c>
      <c r="BL37" s="16">
        <f t="shared" si="253"/>
        <v>26074.901948820159</v>
      </c>
      <c r="BM37" s="16">
        <f t="shared" si="253"/>
        <v>74558.846615560557</v>
      </c>
      <c r="BN37" s="16">
        <f t="shared" si="253"/>
        <v>27378.64704626114</v>
      </c>
      <c r="BO37" s="16">
        <f t="shared" si="253"/>
        <v>53453.548995081277</v>
      </c>
      <c r="BP37" s="62">
        <f t="shared" si="253"/>
        <v>101937.49366182176</v>
      </c>
      <c r="BQ37" s="16">
        <f t="shared" ref="BQ37:CV37" si="254">BQ27-BQ29-BQ31-BQ34</f>
        <v>28747.579398574206</v>
      </c>
      <c r="BR37" s="16">
        <f t="shared" si="254"/>
        <v>30184.958368502907</v>
      </c>
      <c r="BS37" s="16">
        <f t="shared" si="254"/>
        <v>58932.537767077098</v>
      </c>
      <c r="BT37" s="16">
        <f t="shared" si="254"/>
        <v>31694.206286928093</v>
      </c>
      <c r="BU37" s="16">
        <f t="shared" si="254"/>
        <v>90626.744054005074</v>
      </c>
      <c r="BV37" s="16">
        <f t="shared" si="254"/>
        <v>33278.916601274505</v>
      </c>
      <c r="BW37" s="16">
        <f t="shared" si="254"/>
        <v>64973.122888202459</v>
      </c>
      <c r="BX37" s="62">
        <f t="shared" si="254"/>
        <v>123905.66065527944</v>
      </c>
      <c r="BY37" s="16">
        <f t="shared" si="254"/>
        <v>34942.862431338181</v>
      </c>
      <c r="BZ37" s="16">
        <f t="shared" si="254"/>
        <v>36690.005552905095</v>
      </c>
      <c r="CA37" s="16">
        <f t="shared" si="254"/>
        <v>71632.86798424329</v>
      </c>
      <c r="CB37" s="16">
        <f t="shared" si="254"/>
        <v>38524.505830550348</v>
      </c>
      <c r="CC37" s="16">
        <f t="shared" si="254"/>
        <v>110157.37381479365</v>
      </c>
      <c r="CD37" s="16">
        <f t="shared" si="254"/>
        <v>40450.731122077937</v>
      </c>
      <c r="CE37" s="16">
        <f t="shared" si="254"/>
        <v>78975.236952628242</v>
      </c>
      <c r="CF37" s="62">
        <f t="shared" si="254"/>
        <v>150608.10493687142</v>
      </c>
      <c r="CG37" s="16">
        <f t="shared" si="254"/>
        <v>42473.267678181801</v>
      </c>
      <c r="CH37" s="16">
        <f t="shared" si="254"/>
        <v>44596.931062090895</v>
      </c>
      <c r="CI37" s="16">
        <f t="shared" si="254"/>
        <v>87070.198740272579</v>
      </c>
      <c r="CJ37" s="16">
        <f t="shared" si="254"/>
        <v>46826.77761519546</v>
      </c>
      <c r="CK37" s="16">
        <f t="shared" si="254"/>
        <v>133896.97635546801</v>
      </c>
      <c r="CL37" s="16">
        <f t="shared" si="254"/>
        <v>49168.116495955197</v>
      </c>
      <c r="CM37" s="16">
        <f t="shared" si="254"/>
        <v>95994.894111150556</v>
      </c>
      <c r="CN37" s="62">
        <f t="shared" si="254"/>
        <v>183065.09285142325</v>
      </c>
      <c r="CO37" s="16">
        <f t="shared" si="254"/>
        <v>51626.522320753036</v>
      </c>
      <c r="CP37" s="16">
        <f t="shared" si="254"/>
        <v>54207.848436790693</v>
      </c>
      <c r="CQ37" s="16">
        <f t="shared" si="254"/>
        <v>105834.37075754383</v>
      </c>
      <c r="CR37" s="16">
        <f t="shared" si="254"/>
        <v>56918.240858630219</v>
      </c>
      <c r="CS37" s="16">
        <f t="shared" si="254"/>
        <v>162752.61161617388</v>
      </c>
      <c r="CT37" s="16">
        <f t="shared" si="254"/>
        <v>59764.152901561742</v>
      </c>
      <c r="CU37" s="16">
        <f t="shared" si="254"/>
        <v>116682.39376019186</v>
      </c>
      <c r="CV37" s="62">
        <f t="shared" si="254"/>
        <v>222516.76451773557</v>
      </c>
      <c r="CW37" s="16">
        <f t="shared" ref="CW37:DT37" si="255">CW27-CW29-CW31-CW34</f>
        <v>62752.360546639844</v>
      </c>
      <c r="CX37" s="16">
        <f t="shared" si="255"/>
        <v>65889.978573971923</v>
      </c>
      <c r="CY37" s="16">
        <f t="shared" si="255"/>
        <v>128642.33912061161</v>
      </c>
      <c r="CZ37" s="16">
        <f t="shared" si="255"/>
        <v>69184.477502670488</v>
      </c>
      <c r="DA37" s="16">
        <f t="shared" si="255"/>
        <v>197826.81662328192</v>
      </c>
      <c r="DB37" s="16">
        <f t="shared" si="255"/>
        <v>72643.701377803809</v>
      </c>
      <c r="DC37" s="16">
        <f t="shared" si="255"/>
        <v>141828.17888047433</v>
      </c>
      <c r="DD37" s="62">
        <f t="shared" si="255"/>
        <v>270470.51800108573</v>
      </c>
      <c r="DE37" s="16">
        <f t="shared" si="255"/>
        <v>76275.886446694029</v>
      </c>
      <c r="DF37" s="16">
        <f t="shared" si="255"/>
        <v>80089.68076902887</v>
      </c>
      <c r="DG37" s="16">
        <f t="shared" si="255"/>
        <v>156365.5672157231</v>
      </c>
      <c r="DH37" s="16">
        <f t="shared" si="255"/>
        <v>84094.164807480382</v>
      </c>
      <c r="DI37" s="16">
        <f t="shared" si="255"/>
        <v>240459.73202320305</v>
      </c>
      <c r="DJ37" s="16">
        <f t="shared" si="255"/>
        <v>88298.873047854431</v>
      </c>
      <c r="DK37" s="16">
        <f t="shared" si="255"/>
        <v>172393.03785533481</v>
      </c>
      <c r="DL37" s="62">
        <f t="shared" si="255"/>
        <v>328758.60507105768</v>
      </c>
      <c r="DM37" s="16">
        <f t="shared" si="255"/>
        <v>92713.816700247058</v>
      </c>
      <c r="DN37" s="16">
        <f t="shared" si="255"/>
        <v>97349.507535259443</v>
      </c>
      <c r="DO37" s="16">
        <f t="shared" si="255"/>
        <v>190063.32423550653</v>
      </c>
      <c r="DP37" s="16">
        <f t="shared" si="255"/>
        <v>102216.98291202242</v>
      </c>
      <c r="DQ37" s="16">
        <f t="shared" si="255"/>
        <v>292280.30714752851</v>
      </c>
      <c r="DR37" s="16">
        <f t="shared" si="255"/>
        <v>107327.83205762345</v>
      </c>
      <c r="DS37" s="16">
        <f t="shared" si="255"/>
        <v>209544.81496964575</v>
      </c>
      <c r="DT37" s="62">
        <f t="shared" si="255"/>
        <v>399608.13920515263</v>
      </c>
    </row>
    <row r="38" spans="2:124" s="18" customFormat="1" ht="14.4" x14ac:dyDescent="0.3">
      <c r="B38" s="41" t="s">
        <v>33</v>
      </c>
      <c r="C38" s="60" t="s">
        <v>58</v>
      </c>
      <c r="D38" s="60"/>
      <c r="E38" s="67">
        <f t="shared" ref="E38:AJ38" si="256">IFERROR(E37/E13,"na")</f>
        <v>0.34832885748478309</v>
      </c>
      <c r="F38" s="12">
        <f t="shared" si="256"/>
        <v>0.41619783066533511</v>
      </c>
      <c r="G38" s="12">
        <f t="shared" si="256"/>
        <v>0.38609733995251894</v>
      </c>
      <c r="H38" s="12">
        <f t="shared" si="256"/>
        <v>0.41274298239652002</v>
      </c>
      <c r="I38" s="12">
        <f t="shared" si="256"/>
        <v>0.39606683310927593</v>
      </c>
      <c r="J38" s="12">
        <f t="shared" si="256"/>
        <v>0.38516472922943307</v>
      </c>
      <c r="K38" s="12">
        <f t="shared" si="256"/>
        <v>0.39835618386764138</v>
      </c>
      <c r="L38" s="63">
        <f t="shared" si="256"/>
        <v>0.39290740007735842</v>
      </c>
      <c r="M38" s="67">
        <f t="shared" si="256"/>
        <v>0.37901644386007488</v>
      </c>
      <c r="N38" s="12">
        <f t="shared" si="256"/>
        <v>0.41125530335386179</v>
      </c>
      <c r="O38" s="12">
        <f t="shared" si="256"/>
        <v>0.39550671752621369</v>
      </c>
      <c r="P38" s="12">
        <f t="shared" si="256"/>
        <v>0.37326498165067684</v>
      </c>
      <c r="Q38" s="12">
        <f t="shared" si="256"/>
        <v>0.38688646018203343</v>
      </c>
      <c r="R38" s="12">
        <f t="shared" si="256"/>
        <v>0.38289300113439101</v>
      </c>
      <c r="S38" s="12">
        <f t="shared" si="256"/>
        <v>0.37799745402939444</v>
      </c>
      <c r="T38" s="63">
        <f t="shared" si="256"/>
        <v>0.38579805136310641</v>
      </c>
      <c r="U38" s="67">
        <f t="shared" si="256"/>
        <v>0.37410362523428908</v>
      </c>
      <c r="V38" s="12">
        <f t="shared" si="256"/>
        <v>0.41697710662080828</v>
      </c>
      <c r="W38" s="12">
        <f t="shared" si="256"/>
        <v>0.39485817498615355</v>
      </c>
      <c r="X38" s="12">
        <f t="shared" si="256"/>
        <v>0.42169063622957154</v>
      </c>
      <c r="Y38" s="12">
        <f t="shared" si="256"/>
        <v>0.40374038112131028</v>
      </c>
      <c r="Z38" s="12">
        <f t="shared" si="256"/>
        <v>0.42225194390472581</v>
      </c>
      <c r="AA38" s="12">
        <f t="shared" si="256"/>
        <v>0.42197156748585957</v>
      </c>
      <c r="AB38" s="63">
        <f t="shared" si="256"/>
        <v>0.40835103173479881</v>
      </c>
      <c r="AC38" s="67">
        <f t="shared" si="256"/>
        <v>0.43698053808368054</v>
      </c>
      <c r="AD38" s="12">
        <f t="shared" si="256"/>
        <v>0.41254705495894656</v>
      </c>
      <c r="AE38" s="12">
        <f t="shared" si="256"/>
        <v>0.42456059826692522</v>
      </c>
      <c r="AF38" s="12">
        <f t="shared" si="256"/>
        <v>0.40898919654084015</v>
      </c>
      <c r="AG38" s="12">
        <f t="shared" si="256"/>
        <v>0.41927431438826357</v>
      </c>
      <c r="AH38" s="12">
        <f t="shared" si="256"/>
        <v>0.41909928218408554</v>
      </c>
      <c r="AI38" s="12">
        <f t="shared" si="256"/>
        <v>0.41403930390673349</v>
      </c>
      <c r="AJ38" s="63">
        <f t="shared" si="256"/>
        <v>0.41923001792414394</v>
      </c>
      <c r="AK38" s="67">
        <f t="shared" ref="AK38:BP38" si="257">IFERROR(AK37/AK13,"na")</f>
        <v>0.41541917961417096</v>
      </c>
      <c r="AL38" s="12">
        <f t="shared" si="257"/>
        <v>0.3728498794312331</v>
      </c>
      <c r="AM38" s="12">
        <f t="shared" si="257"/>
        <v>0.39300152275422107</v>
      </c>
      <c r="AN38" s="12">
        <f t="shared" si="257"/>
        <v>0.38927360125169663</v>
      </c>
      <c r="AO38" s="12">
        <f t="shared" si="257"/>
        <v>0.39179084052767987</v>
      </c>
      <c r="AP38" s="12">
        <f t="shared" si="257"/>
        <v>0.39902858017820647</v>
      </c>
      <c r="AQ38" s="12">
        <f t="shared" si="257"/>
        <v>0.39415425005045873</v>
      </c>
      <c r="AR38" s="63">
        <f t="shared" si="257"/>
        <v>0.39356688391303096</v>
      </c>
      <c r="AS38" s="67">
        <f t="shared" si="257"/>
        <v>0.36538121477689611</v>
      </c>
      <c r="AT38" s="12">
        <f t="shared" si="257"/>
        <v>0.39748662251256828</v>
      </c>
      <c r="AU38" s="12">
        <f t="shared" si="257"/>
        <v>0.38075633752774857</v>
      </c>
      <c r="AV38" s="12">
        <f t="shared" si="257"/>
        <v>0.39351368982025775</v>
      </c>
      <c r="AW38" s="12">
        <f t="shared" si="257"/>
        <v>0.38494625282845013</v>
      </c>
      <c r="AX38" s="12">
        <f t="shared" si="257"/>
        <v>8.1304706762538981E-2</v>
      </c>
      <c r="AY38" s="12">
        <f t="shared" si="257"/>
        <v>0.23360177166874327</v>
      </c>
      <c r="AZ38" s="63">
        <f t="shared" si="257"/>
        <v>0.30708518137305119</v>
      </c>
      <c r="BA38" s="12">
        <f t="shared" si="257"/>
        <v>8.1304706762538967E-2</v>
      </c>
      <c r="BB38" s="12">
        <f t="shared" si="257"/>
        <v>8.1304706762539064E-2</v>
      </c>
      <c r="BC38" s="12">
        <f t="shared" si="257"/>
        <v>8.1304706762538842E-2</v>
      </c>
      <c r="BD38" s="12">
        <f t="shared" si="257"/>
        <v>8.1304706762538939E-2</v>
      </c>
      <c r="BE38" s="12">
        <f t="shared" si="257"/>
        <v>8.1304706762538828E-2</v>
      </c>
      <c r="BF38" s="12">
        <f t="shared" si="257"/>
        <v>8.1304706762538981E-2</v>
      </c>
      <c r="BG38" s="12">
        <f t="shared" si="257"/>
        <v>8.1304706762538884E-2</v>
      </c>
      <c r="BH38" s="63">
        <f t="shared" si="257"/>
        <v>8.1304706762538759E-2</v>
      </c>
      <c r="BI38" s="12">
        <f t="shared" si="257"/>
        <v>8.1304706762539009E-2</v>
      </c>
      <c r="BJ38" s="12">
        <f t="shared" si="257"/>
        <v>8.1304706762538939E-2</v>
      </c>
      <c r="BK38" s="12">
        <f t="shared" si="257"/>
        <v>8.1304706762539036E-2</v>
      </c>
      <c r="BL38" s="12">
        <f t="shared" si="257"/>
        <v>8.1304706762539036E-2</v>
      </c>
      <c r="BM38" s="12">
        <f t="shared" si="257"/>
        <v>8.1304706762539009E-2</v>
      </c>
      <c r="BN38" s="12">
        <f t="shared" si="257"/>
        <v>8.1304706762538953E-2</v>
      </c>
      <c r="BO38" s="12">
        <f t="shared" si="257"/>
        <v>8.1304706762538967E-2</v>
      </c>
      <c r="BP38" s="63">
        <f t="shared" si="257"/>
        <v>8.130470676253905E-2</v>
      </c>
      <c r="BQ38" s="12">
        <f t="shared" ref="BQ38:CV38" si="258">IFERROR(BQ37/BQ13,"na")</f>
        <v>8.1304706762538981E-2</v>
      </c>
      <c r="BR38" s="12">
        <f t="shared" si="258"/>
        <v>8.1304706762538953E-2</v>
      </c>
      <c r="BS38" s="12">
        <f t="shared" si="258"/>
        <v>8.1304706762538953E-2</v>
      </c>
      <c r="BT38" s="12">
        <f t="shared" si="258"/>
        <v>8.130470676253905E-2</v>
      </c>
      <c r="BU38" s="12">
        <f t="shared" si="258"/>
        <v>8.1304706762538884E-2</v>
      </c>
      <c r="BV38" s="12">
        <f t="shared" si="258"/>
        <v>8.1304706762539064E-2</v>
      </c>
      <c r="BW38" s="12">
        <f t="shared" si="258"/>
        <v>8.1304706762538884E-2</v>
      </c>
      <c r="BX38" s="63">
        <f t="shared" si="258"/>
        <v>8.1304706762538856E-2</v>
      </c>
      <c r="BY38" s="12">
        <f t="shared" si="258"/>
        <v>8.1304706762538953E-2</v>
      </c>
      <c r="BZ38" s="12">
        <f t="shared" si="258"/>
        <v>8.1304706762538953E-2</v>
      </c>
      <c r="CA38" s="12">
        <f t="shared" si="258"/>
        <v>8.1304706762538967E-2</v>
      </c>
      <c r="CB38" s="12">
        <f t="shared" si="258"/>
        <v>8.1304706762538939E-2</v>
      </c>
      <c r="CC38" s="12">
        <f t="shared" si="258"/>
        <v>8.1304706762538981E-2</v>
      </c>
      <c r="CD38" s="12">
        <f t="shared" si="258"/>
        <v>8.1304706762539092E-2</v>
      </c>
      <c r="CE38" s="12">
        <f t="shared" si="258"/>
        <v>8.1304706762538981E-2</v>
      </c>
      <c r="CF38" s="63">
        <f t="shared" si="258"/>
        <v>8.1304706762538911E-2</v>
      </c>
      <c r="CG38" s="12">
        <f t="shared" si="258"/>
        <v>8.1304706762539022E-2</v>
      </c>
      <c r="CH38" s="12">
        <f t="shared" si="258"/>
        <v>8.1304706762539022E-2</v>
      </c>
      <c r="CI38" s="12">
        <f t="shared" si="258"/>
        <v>8.1304706762538911E-2</v>
      </c>
      <c r="CJ38" s="12">
        <f t="shared" si="258"/>
        <v>8.130470676253905E-2</v>
      </c>
      <c r="CK38" s="12">
        <f t="shared" si="258"/>
        <v>8.1304706762538953E-2</v>
      </c>
      <c r="CL38" s="12">
        <f t="shared" si="258"/>
        <v>8.1304706762538981E-2</v>
      </c>
      <c r="CM38" s="12">
        <f t="shared" si="258"/>
        <v>8.1304706762538939E-2</v>
      </c>
      <c r="CN38" s="63">
        <f t="shared" si="258"/>
        <v>8.1304706762538981E-2</v>
      </c>
      <c r="CO38" s="12">
        <f t="shared" si="258"/>
        <v>8.1304706762539106E-2</v>
      </c>
      <c r="CP38" s="12">
        <f t="shared" si="258"/>
        <v>8.1304706762539106E-2</v>
      </c>
      <c r="CQ38" s="12">
        <f t="shared" si="258"/>
        <v>8.1304706762539175E-2</v>
      </c>
      <c r="CR38" s="12">
        <f t="shared" si="258"/>
        <v>8.1304706762539078E-2</v>
      </c>
      <c r="CS38" s="12">
        <f t="shared" si="258"/>
        <v>8.1304706762539064E-2</v>
      </c>
      <c r="CT38" s="12">
        <f t="shared" si="258"/>
        <v>8.1304706762539092E-2</v>
      </c>
      <c r="CU38" s="12">
        <f t="shared" si="258"/>
        <v>8.1304706762539022E-2</v>
      </c>
      <c r="CV38" s="63">
        <f t="shared" si="258"/>
        <v>8.130470676253905E-2</v>
      </c>
      <c r="CW38" s="12">
        <f t="shared" ref="CW38:DT38" si="259">IFERROR(CW37/CW13,"na")</f>
        <v>8.1304706762539106E-2</v>
      </c>
      <c r="CX38" s="12">
        <f t="shared" si="259"/>
        <v>8.1304706762539203E-2</v>
      </c>
      <c r="CY38" s="12">
        <f t="shared" si="259"/>
        <v>8.1304706762539064E-2</v>
      </c>
      <c r="CZ38" s="12">
        <f t="shared" si="259"/>
        <v>8.1304706762539161E-2</v>
      </c>
      <c r="DA38" s="12">
        <f t="shared" si="259"/>
        <v>8.1304706762539022E-2</v>
      </c>
      <c r="DB38" s="12">
        <f t="shared" si="259"/>
        <v>8.1304706762538939E-2</v>
      </c>
      <c r="DC38" s="12">
        <f t="shared" si="259"/>
        <v>8.1304706762539064E-2</v>
      </c>
      <c r="DD38" s="63">
        <f t="shared" si="259"/>
        <v>8.1304706762539009E-2</v>
      </c>
      <c r="DE38" s="12">
        <f t="shared" si="259"/>
        <v>8.1304706762538953E-2</v>
      </c>
      <c r="DF38" s="12">
        <f t="shared" si="259"/>
        <v>8.1304706762539092E-2</v>
      </c>
      <c r="DG38" s="12">
        <f t="shared" si="259"/>
        <v>8.1304706762539133E-2</v>
      </c>
      <c r="DH38" s="12">
        <f t="shared" si="259"/>
        <v>8.1304706762539161E-2</v>
      </c>
      <c r="DI38" s="12">
        <f t="shared" si="259"/>
        <v>8.1304706762538995E-2</v>
      </c>
      <c r="DJ38" s="12">
        <f t="shared" si="259"/>
        <v>8.1304706762539175E-2</v>
      </c>
      <c r="DK38" s="12">
        <f t="shared" si="259"/>
        <v>8.1304706762539161E-2</v>
      </c>
      <c r="DL38" s="63">
        <f t="shared" si="259"/>
        <v>8.1304706762539092E-2</v>
      </c>
      <c r="DM38" s="12">
        <f t="shared" si="259"/>
        <v>8.1304706762539092E-2</v>
      </c>
      <c r="DN38" s="12">
        <f t="shared" si="259"/>
        <v>8.1304706762539133E-2</v>
      </c>
      <c r="DO38" s="12">
        <f t="shared" si="259"/>
        <v>8.1304706762539133E-2</v>
      </c>
      <c r="DP38" s="12">
        <f t="shared" si="259"/>
        <v>8.1304706762539133E-2</v>
      </c>
      <c r="DQ38" s="12">
        <f t="shared" si="259"/>
        <v>8.1304706762539009E-2</v>
      </c>
      <c r="DR38" s="12">
        <f t="shared" si="259"/>
        <v>8.1304706762539064E-2</v>
      </c>
      <c r="DS38" s="12">
        <f t="shared" si="259"/>
        <v>8.130470676253905E-2</v>
      </c>
      <c r="DT38" s="63">
        <f t="shared" si="259"/>
        <v>8.1304706762539161E-2</v>
      </c>
    </row>
    <row r="39" spans="2:124" s="15" customFormat="1" ht="14.4" x14ac:dyDescent="0.3">
      <c r="B39" s="33" t="s">
        <v>34</v>
      </c>
      <c r="C39" s="15" t="s">
        <v>57</v>
      </c>
      <c r="E39" s="66">
        <v>4189.8999999999996</v>
      </c>
      <c r="F39" s="15">
        <v>4046</v>
      </c>
      <c r="G39" s="15">
        <f>E39+F39</f>
        <v>8235.9</v>
      </c>
      <c r="H39" s="15">
        <v>4134.8999999999996</v>
      </c>
      <c r="I39" s="15">
        <f>E39+F39+H39</f>
        <v>12370.8</v>
      </c>
      <c r="J39" s="15">
        <v>4085.1</v>
      </c>
      <c r="K39" s="15">
        <f>H39+J39</f>
        <v>8220</v>
      </c>
      <c r="L39" s="58">
        <f>E39+F39+H39+J39</f>
        <v>16455.899999999998</v>
      </c>
      <c r="M39" s="66">
        <v>4141.3</v>
      </c>
      <c r="N39" s="15">
        <v>4217.3</v>
      </c>
      <c r="O39" s="15">
        <f>M39+N39</f>
        <v>8358.6</v>
      </c>
      <c r="P39" s="15">
        <v>4295.8999999999996</v>
      </c>
      <c r="Q39" s="15">
        <f>M39+N39+P39</f>
        <v>12654.5</v>
      </c>
      <c r="R39" s="15">
        <v>4669.6000000000004</v>
      </c>
      <c r="S39" s="15">
        <f>P39+R39</f>
        <v>8965.5</v>
      </c>
      <c r="T39" s="58">
        <f>M39+N39+P39+R39</f>
        <v>17324.099999999999</v>
      </c>
      <c r="U39" s="66">
        <v>4381.2</v>
      </c>
      <c r="V39" s="15">
        <v>4623.8</v>
      </c>
      <c r="W39" s="15">
        <f>U39+V39</f>
        <v>9005</v>
      </c>
      <c r="X39" s="15">
        <v>4471.1000000000004</v>
      </c>
      <c r="Y39" s="15">
        <f>U39+V39+X39</f>
        <v>13476.1</v>
      </c>
      <c r="Z39" s="15">
        <v>4614</v>
      </c>
      <c r="AA39" s="15">
        <f>X39+Z39</f>
        <v>9085.1</v>
      </c>
      <c r="AB39" s="58">
        <f>U39+V39+X39+Z39</f>
        <v>18090.099999999999</v>
      </c>
      <c r="AC39" s="66">
        <v>4424.6000000000004</v>
      </c>
      <c r="AD39" s="15">
        <v>4530.3999999999996</v>
      </c>
      <c r="AE39" s="15">
        <f>AC39+AD39</f>
        <v>8955</v>
      </c>
      <c r="AF39" s="15">
        <v>4594.5</v>
      </c>
      <c r="AG39" s="15">
        <f>AC39+AD39+AF39</f>
        <v>13549.5</v>
      </c>
      <c r="AH39" s="15">
        <v>4614.3999999999996</v>
      </c>
      <c r="AI39" s="15">
        <f>AF39+AH39</f>
        <v>9208.9</v>
      </c>
      <c r="AJ39" s="58">
        <f>AC39+AD39+AF39+AH39</f>
        <v>18163.900000000001</v>
      </c>
      <c r="AK39" s="66">
        <v>4985.7</v>
      </c>
      <c r="AL39" s="15">
        <v>5203.7</v>
      </c>
      <c r="AM39" s="15">
        <f>AK39+AL39</f>
        <v>10189.4</v>
      </c>
      <c r="AN39" s="15">
        <v>4159.8</v>
      </c>
      <c r="AO39" s="15">
        <f>AK39+AL39+AN39</f>
        <v>14349.2</v>
      </c>
      <c r="AP39" s="15">
        <v>4110.3</v>
      </c>
      <c r="AQ39" s="15">
        <f>AN39+AP39</f>
        <v>8270.1</v>
      </c>
      <c r="AR39" s="58">
        <f>AK39+AL39+AN39+AP39</f>
        <v>18459.5</v>
      </c>
      <c r="AS39" s="66">
        <v>4229.6000000000004</v>
      </c>
      <c r="AT39" s="15">
        <v>4348</v>
      </c>
      <c r="AU39" s="15">
        <f>AS39+AT39</f>
        <v>8577.6</v>
      </c>
      <c r="AV39" s="15">
        <v>4308.2</v>
      </c>
      <c r="AW39" s="15">
        <f>AS39+AT39+AV39</f>
        <v>12885.8</v>
      </c>
      <c r="AX39" s="18"/>
      <c r="AY39" s="16"/>
      <c r="AZ39" s="58">
        <f>AS39+AT39+AV39+AX39</f>
        <v>12885.8</v>
      </c>
      <c r="BA39" s="18"/>
      <c r="BB39" s="18"/>
      <c r="BC39" s="15">
        <f>BA39+BB39</f>
        <v>0</v>
      </c>
      <c r="BD39" s="18"/>
      <c r="BE39" s="15">
        <f>BA39+BB39+BD39</f>
        <v>0</v>
      </c>
      <c r="BF39" s="18"/>
      <c r="BG39" s="16"/>
      <c r="BH39" s="58">
        <f>BA39+BB39+BD39+BF39</f>
        <v>0</v>
      </c>
      <c r="BI39" s="18"/>
      <c r="BJ39" s="18"/>
      <c r="BK39" s="15">
        <f>BI39+BJ39</f>
        <v>0</v>
      </c>
      <c r="BL39" s="18"/>
      <c r="BM39" s="15">
        <f>BI39+BJ39+BL39</f>
        <v>0</v>
      </c>
      <c r="BN39" s="18"/>
      <c r="BO39" s="16"/>
      <c r="BP39" s="58">
        <f>BI39+BJ39+BL39+BN39</f>
        <v>0</v>
      </c>
      <c r="BQ39" s="18"/>
      <c r="BR39" s="18"/>
      <c r="BS39" s="15">
        <f>BQ39+BR39</f>
        <v>0</v>
      </c>
      <c r="BT39" s="18"/>
      <c r="BU39" s="15">
        <f>BQ39+BR39+BT39</f>
        <v>0</v>
      </c>
      <c r="BV39" s="18"/>
      <c r="BW39" s="16"/>
      <c r="BX39" s="58">
        <f>BQ39+BR39+BT39+BV39</f>
        <v>0</v>
      </c>
      <c r="BY39" s="18"/>
      <c r="BZ39" s="18"/>
      <c r="CA39" s="15">
        <f>BY39+BZ39</f>
        <v>0</v>
      </c>
      <c r="CB39" s="18"/>
      <c r="CC39" s="15">
        <f>BY39+BZ39+CB39</f>
        <v>0</v>
      </c>
      <c r="CD39" s="18"/>
      <c r="CE39" s="16"/>
      <c r="CF39" s="58">
        <f>BY39+BZ39+CB39+CD39</f>
        <v>0</v>
      </c>
      <c r="CG39" s="18"/>
      <c r="CH39" s="18"/>
      <c r="CI39" s="15">
        <f>CG39+CH39</f>
        <v>0</v>
      </c>
      <c r="CJ39" s="18"/>
      <c r="CK39" s="15">
        <f>CG39+CH39+CJ39</f>
        <v>0</v>
      </c>
      <c r="CL39" s="18"/>
      <c r="CM39" s="16"/>
      <c r="CN39" s="58">
        <f>CG39+CH39+CJ39+CL39</f>
        <v>0</v>
      </c>
      <c r="CO39" s="18"/>
      <c r="CP39" s="18"/>
      <c r="CQ39" s="15">
        <f>CO39+CP39</f>
        <v>0</v>
      </c>
      <c r="CR39" s="18"/>
      <c r="CS39" s="15">
        <f>CO39+CP39+CR39</f>
        <v>0</v>
      </c>
      <c r="CT39" s="18"/>
      <c r="CU39" s="16"/>
      <c r="CV39" s="58">
        <f>CO39+CP39+CR39+CT39</f>
        <v>0</v>
      </c>
      <c r="CW39" s="18"/>
      <c r="CX39" s="18"/>
      <c r="CY39" s="15">
        <f>CW39+CX39</f>
        <v>0</v>
      </c>
      <c r="CZ39" s="18"/>
      <c r="DA39" s="15">
        <f>CW39+CX39+CZ39</f>
        <v>0</v>
      </c>
      <c r="DB39" s="18"/>
      <c r="DC39" s="16"/>
      <c r="DD39" s="58">
        <f>CW39+CX39+CZ39+DB39</f>
        <v>0</v>
      </c>
      <c r="DE39" s="18"/>
      <c r="DF39" s="18"/>
      <c r="DG39" s="15">
        <f>DE39+DF39</f>
        <v>0</v>
      </c>
      <c r="DH39" s="18"/>
      <c r="DI39" s="15">
        <f>DE39+DF39+DH39</f>
        <v>0</v>
      </c>
      <c r="DJ39" s="18"/>
      <c r="DK39" s="16"/>
      <c r="DL39" s="58">
        <f>DE39+DF39+DH39+DJ39</f>
        <v>0</v>
      </c>
      <c r="DM39" s="18"/>
      <c r="DN39" s="18"/>
      <c r="DO39" s="15">
        <f>DM39+DN39</f>
        <v>0</v>
      </c>
      <c r="DP39" s="18"/>
      <c r="DQ39" s="15">
        <f>DM39+DN39+DP39</f>
        <v>0</v>
      </c>
      <c r="DR39" s="18"/>
      <c r="DS39" s="16"/>
      <c r="DT39" s="58">
        <f>DM39+DN39+DP39+DR39</f>
        <v>0</v>
      </c>
    </row>
    <row r="40" spans="2:124" s="18" customFormat="1" ht="14.4" x14ac:dyDescent="0.3">
      <c r="B40" s="6" t="s">
        <v>35</v>
      </c>
      <c r="C40" s="61"/>
      <c r="D40" s="61"/>
      <c r="E40" s="68"/>
      <c r="L40" s="59"/>
      <c r="M40" s="68"/>
      <c r="T40" s="59"/>
      <c r="U40" s="68"/>
      <c r="AB40" s="59"/>
      <c r="AC40" s="68"/>
      <c r="AJ40" s="59"/>
      <c r="AK40" s="68"/>
      <c r="AR40" s="59"/>
      <c r="AS40" s="68"/>
      <c r="AX40" s="16"/>
      <c r="AY40" s="12"/>
      <c r="AZ40" s="59"/>
      <c r="BA40" s="16"/>
      <c r="BB40" s="16"/>
      <c r="BD40" s="16"/>
      <c r="BF40" s="16"/>
      <c r="BG40" s="12"/>
      <c r="BH40" s="59"/>
      <c r="BI40" s="16"/>
      <c r="BJ40" s="16"/>
      <c r="BL40" s="16"/>
      <c r="BN40" s="16"/>
      <c r="BO40" s="12"/>
      <c r="BP40" s="59"/>
      <c r="BQ40" s="16"/>
      <c r="BR40" s="16"/>
      <c r="BT40" s="16"/>
      <c r="BV40" s="16"/>
      <c r="BW40" s="12"/>
      <c r="BX40" s="59"/>
      <c r="BY40" s="16"/>
      <c r="BZ40" s="16"/>
      <c r="CB40" s="16"/>
      <c r="CD40" s="16"/>
      <c r="CE40" s="12"/>
      <c r="CF40" s="59"/>
      <c r="CG40" s="16"/>
      <c r="CH40" s="16"/>
      <c r="CJ40" s="16"/>
      <c r="CL40" s="16"/>
      <c r="CM40" s="12"/>
      <c r="CN40" s="59"/>
      <c r="CO40" s="16"/>
      <c r="CP40" s="16"/>
      <c r="CR40" s="16"/>
      <c r="CT40" s="16"/>
      <c r="CU40" s="12"/>
      <c r="CV40" s="59"/>
      <c r="CW40" s="16"/>
      <c r="CX40" s="16"/>
      <c r="CZ40" s="16"/>
      <c r="DB40" s="16"/>
      <c r="DC40" s="12"/>
      <c r="DD40" s="59"/>
      <c r="DE40" s="16"/>
      <c r="DF40" s="16"/>
      <c r="DH40" s="16"/>
      <c r="DJ40" s="16"/>
      <c r="DK40" s="12"/>
      <c r="DL40" s="59"/>
      <c r="DM40" s="16"/>
      <c r="DN40" s="16"/>
      <c r="DP40" s="16"/>
      <c r="DR40" s="16"/>
      <c r="DS40" s="12"/>
      <c r="DT40" s="59"/>
    </row>
    <row r="41" spans="2:124" x14ac:dyDescent="0.25">
      <c r="B41" s="40" t="s">
        <v>36</v>
      </c>
      <c r="C41" s="40" t="s">
        <v>57</v>
      </c>
      <c r="D41" s="40"/>
      <c r="E41" s="65">
        <f t="shared" ref="E41:AY41" si="260">E37-E39</f>
        <v>32309.600000000006</v>
      </c>
      <c r="F41" s="16">
        <f t="shared" si="260"/>
        <v>50674.9</v>
      </c>
      <c r="G41" s="16">
        <f t="shared" si="260"/>
        <v>82984.5</v>
      </c>
      <c r="H41" s="16">
        <f t="shared" si="260"/>
        <v>54162.899999999987</v>
      </c>
      <c r="I41" s="16">
        <f t="shared" si="260"/>
        <v>137147.4</v>
      </c>
      <c r="J41" s="16">
        <f t="shared" si="260"/>
        <v>55247.100000000028</v>
      </c>
      <c r="K41" s="16">
        <f t="shared" si="260"/>
        <v>109410.00000000001</v>
      </c>
      <c r="L41" s="62">
        <f t="shared" si="260"/>
        <v>192394.49999999994</v>
      </c>
      <c r="M41" s="65">
        <f t="shared" si="260"/>
        <v>49590.80000000001</v>
      </c>
      <c r="N41" s="16">
        <f t="shared" si="260"/>
        <v>56830.999999999978</v>
      </c>
      <c r="O41" s="16">
        <f t="shared" si="260"/>
        <v>106421.8</v>
      </c>
      <c r="P41" s="16">
        <f t="shared" si="260"/>
        <v>64257.200000000004</v>
      </c>
      <c r="Q41" s="16">
        <f t="shared" si="260"/>
        <v>170679</v>
      </c>
      <c r="R41" s="16">
        <f t="shared" si="260"/>
        <v>63309.30000000001</v>
      </c>
      <c r="S41" s="16">
        <f t="shared" si="260"/>
        <v>127566.50000000003</v>
      </c>
      <c r="T41" s="62">
        <f t="shared" si="260"/>
        <v>233988.30000000002</v>
      </c>
      <c r="U41" s="65">
        <f t="shared" si="260"/>
        <v>69808.3</v>
      </c>
      <c r="V41" s="16">
        <f t="shared" si="260"/>
        <v>72967.3</v>
      </c>
      <c r="W41" s="16">
        <f t="shared" si="260"/>
        <v>142775.60000000003</v>
      </c>
      <c r="X41" s="16">
        <f t="shared" si="260"/>
        <v>75737.2</v>
      </c>
      <c r="Y41" s="16">
        <f t="shared" si="260"/>
        <v>218512.79999999996</v>
      </c>
      <c r="Z41" s="16">
        <f t="shared" si="260"/>
        <v>75859.999999999971</v>
      </c>
      <c r="AA41" s="16">
        <f t="shared" si="260"/>
        <v>151597.19999999998</v>
      </c>
      <c r="AB41" s="62">
        <f t="shared" si="260"/>
        <v>294372.8</v>
      </c>
      <c r="AC41" s="65">
        <f t="shared" si="260"/>
        <v>77026.3</v>
      </c>
      <c r="AD41" s="16">
        <f t="shared" si="260"/>
        <v>74967.5</v>
      </c>
      <c r="AE41" s="16">
        <f t="shared" si="260"/>
        <v>151993.80000000002</v>
      </c>
      <c r="AF41" s="16">
        <f t="shared" si="260"/>
        <v>75095</v>
      </c>
      <c r="AG41" s="16">
        <f t="shared" si="260"/>
        <v>227088.8</v>
      </c>
      <c r="AH41" s="16">
        <f t="shared" si="260"/>
        <v>76885.699999999983</v>
      </c>
      <c r="AI41" s="16">
        <f t="shared" si="260"/>
        <v>151980.70000000004</v>
      </c>
      <c r="AJ41" s="62">
        <f t="shared" si="260"/>
        <v>303974.5</v>
      </c>
      <c r="AK41" s="65">
        <f t="shared" si="260"/>
        <v>78221.099999999991</v>
      </c>
      <c r="AL41" s="16">
        <f t="shared" si="260"/>
        <v>77874.299999999988</v>
      </c>
      <c r="AM41" s="16">
        <f t="shared" si="260"/>
        <v>156095.4</v>
      </c>
      <c r="AN41" s="16">
        <f t="shared" si="260"/>
        <v>75057.3</v>
      </c>
      <c r="AO41" s="16">
        <f t="shared" si="260"/>
        <v>231152.69999999992</v>
      </c>
      <c r="AP41" s="16">
        <f t="shared" si="260"/>
        <v>77197.2</v>
      </c>
      <c r="AQ41" s="16">
        <f t="shared" si="260"/>
        <v>152254.5</v>
      </c>
      <c r="AR41" s="62">
        <f t="shared" si="260"/>
        <v>308349.89999999997</v>
      </c>
      <c r="AS41" s="65">
        <f t="shared" si="260"/>
        <v>80280.700000000012</v>
      </c>
      <c r="AT41" s="16">
        <f t="shared" si="260"/>
        <v>80141.2</v>
      </c>
      <c r="AU41" s="16">
        <f t="shared" si="260"/>
        <v>160421.9</v>
      </c>
      <c r="AV41" s="16">
        <f t="shared" si="260"/>
        <v>81110.399999999994</v>
      </c>
      <c r="AW41" s="16">
        <f t="shared" ref="AW41" si="261">AW37-AW39</f>
        <v>241532.30000000005</v>
      </c>
      <c r="AX41" s="16">
        <f t="shared" si="260"/>
        <v>18530.945999999993</v>
      </c>
      <c r="AY41" s="16">
        <f t="shared" si="260"/>
        <v>103949.54599999999</v>
      </c>
      <c r="AZ41" s="62">
        <f t="shared" ref="AZ41" si="262">AZ37-AZ39</f>
        <v>260063.24599999998</v>
      </c>
      <c r="BA41" s="16">
        <f>BA37-BA39</f>
        <v>19457.493299999987</v>
      </c>
      <c r="BB41" s="16">
        <f>BB37-BB39</f>
        <v>20430.367965000012</v>
      </c>
      <c r="BC41" s="16">
        <f t="shared" ref="BC41:BH41" si="263">BC37-BC39</f>
        <v>39887.861264999912</v>
      </c>
      <c r="BD41" s="16">
        <f t="shared" si="263"/>
        <v>21451.886363249978</v>
      </c>
      <c r="BE41" s="16">
        <f t="shared" si="263"/>
        <v>61339.747628249854</v>
      </c>
      <c r="BF41" s="16">
        <f t="shared" si="263"/>
        <v>22524.48068141249</v>
      </c>
      <c r="BG41" s="16">
        <f t="shared" si="263"/>
        <v>43976.367044662431</v>
      </c>
      <c r="BH41" s="62">
        <f t="shared" si="263"/>
        <v>83864.228309662227</v>
      </c>
      <c r="BI41" s="16">
        <f>BI37-BI39</f>
        <v>23650.704715483123</v>
      </c>
      <c r="BJ41" s="16">
        <f>BJ37-BJ39</f>
        <v>24833.239951257259</v>
      </c>
      <c r="BK41" s="16">
        <f t="shared" ref="BK41:BP41" si="264">BK37-BK39</f>
        <v>48483.944666740426</v>
      </c>
      <c r="BL41" s="16">
        <f t="shared" si="264"/>
        <v>26074.901948820159</v>
      </c>
      <c r="BM41" s="16">
        <f t="shared" si="264"/>
        <v>74558.846615560557</v>
      </c>
      <c r="BN41" s="16">
        <f t="shared" si="264"/>
        <v>27378.64704626114</v>
      </c>
      <c r="BO41" s="16">
        <f t="shared" si="264"/>
        <v>53453.548995081277</v>
      </c>
      <c r="BP41" s="62">
        <f t="shared" si="264"/>
        <v>101937.49366182176</v>
      </c>
      <c r="BQ41" s="16">
        <f>BQ37-BQ39</f>
        <v>28747.579398574206</v>
      </c>
      <c r="BR41" s="16">
        <f>BR37-BR39</f>
        <v>30184.958368502907</v>
      </c>
      <c r="BS41" s="16">
        <f t="shared" ref="BS41:BX41" si="265">BS37-BS39</f>
        <v>58932.537767077098</v>
      </c>
      <c r="BT41" s="16">
        <f t="shared" si="265"/>
        <v>31694.206286928093</v>
      </c>
      <c r="BU41" s="16">
        <f t="shared" si="265"/>
        <v>90626.744054005074</v>
      </c>
      <c r="BV41" s="16">
        <f t="shared" si="265"/>
        <v>33278.916601274505</v>
      </c>
      <c r="BW41" s="16">
        <f t="shared" si="265"/>
        <v>64973.122888202459</v>
      </c>
      <c r="BX41" s="62">
        <f t="shared" si="265"/>
        <v>123905.66065527944</v>
      </c>
      <c r="BY41" s="16">
        <f>BY37-BY39</f>
        <v>34942.862431338181</v>
      </c>
      <c r="BZ41" s="16">
        <f>BZ37-BZ39</f>
        <v>36690.005552905095</v>
      </c>
      <c r="CA41" s="16">
        <f t="shared" ref="CA41:CF41" si="266">CA37-CA39</f>
        <v>71632.86798424329</v>
      </c>
      <c r="CB41" s="16">
        <f t="shared" si="266"/>
        <v>38524.505830550348</v>
      </c>
      <c r="CC41" s="16">
        <f t="shared" si="266"/>
        <v>110157.37381479365</v>
      </c>
      <c r="CD41" s="16">
        <f t="shared" si="266"/>
        <v>40450.731122077937</v>
      </c>
      <c r="CE41" s="16">
        <f t="shared" si="266"/>
        <v>78975.236952628242</v>
      </c>
      <c r="CF41" s="62">
        <f t="shared" si="266"/>
        <v>150608.10493687142</v>
      </c>
      <c r="CG41" s="16">
        <f>CG37-CG39</f>
        <v>42473.267678181801</v>
      </c>
      <c r="CH41" s="16">
        <f>CH37-CH39</f>
        <v>44596.931062090895</v>
      </c>
      <c r="CI41" s="16">
        <f t="shared" ref="CI41:CN41" si="267">CI37-CI39</f>
        <v>87070.198740272579</v>
      </c>
      <c r="CJ41" s="16">
        <f t="shared" si="267"/>
        <v>46826.77761519546</v>
      </c>
      <c r="CK41" s="16">
        <f t="shared" si="267"/>
        <v>133896.97635546801</v>
      </c>
      <c r="CL41" s="16">
        <f t="shared" si="267"/>
        <v>49168.116495955197</v>
      </c>
      <c r="CM41" s="16">
        <f t="shared" si="267"/>
        <v>95994.894111150556</v>
      </c>
      <c r="CN41" s="62">
        <f t="shared" si="267"/>
        <v>183065.09285142325</v>
      </c>
      <c r="CO41" s="16">
        <f>CO37-CO39</f>
        <v>51626.522320753036</v>
      </c>
      <c r="CP41" s="16">
        <f>CP37-CP39</f>
        <v>54207.848436790693</v>
      </c>
      <c r="CQ41" s="16">
        <f t="shared" ref="CQ41:CV41" si="268">CQ37-CQ39</f>
        <v>105834.37075754383</v>
      </c>
      <c r="CR41" s="16">
        <f t="shared" si="268"/>
        <v>56918.240858630219</v>
      </c>
      <c r="CS41" s="16">
        <f t="shared" si="268"/>
        <v>162752.61161617388</v>
      </c>
      <c r="CT41" s="16">
        <f t="shared" si="268"/>
        <v>59764.152901561742</v>
      </c>
      <c r="CU41" s="16">
        <f t="shared" si="268"/>
        <v>116682.39376019186</v>
      </c>
      <c r="CV41" s="62">
        <f t="shared" si="268"/>
        <v>222516.76451773557</v>
      </c>
      <c r="CW41" s="16">
        <f>CW37-CW39</f>
        <v>62752.360546639844</v>
      </c>
      <c r="CX41" s="16">
        <f>CX37-CX39</f>
        <v>65889.978573971923</v>
      </c>
      <c r="CY41" s="16">
        <f t="shared" ref="CY41:DD41" si="269">CY37-CY39</f>
        <v>128642.33912061161</v>
      </c>
      <c r="CZ41" s="16">
        <f t="shared" si="269"/>
        <v>69184.477502670488</v>
      </c>
      <c r="DA41" s="16">
        <f t="shared" si="269"/>
        <v>197826.81662328192</v>
      </c>
      <c r="DB41" s="16">
        <f t="shared" si="269"/>
        <v>72643.701377803809</v>
      </c>
      <c r="DC41" s="16">
        <f t="shared" si="269"/>
        <v>141828.17888047433</v>
      </c>
      <c r="DD41" s="62">
        <f t="shared" si="269"/>
        <v>270470.51800108573</v>
      </c>
      <c r="DE41" s="16">
        <f>DE37-DE39</f>
        <v>76275.886446694029</v>
      </c>
      <c r="DF41" s="16">
        <f>DF37-DF39</f>
        <v>80089.68076902887</v>
      </c>
      <c r="DG41" s="16">
        <f t="shared" ref="DG41:DL41" si="270">DG37-DG39</f>
        <v>156365.5672157231</v>
      </c>
      <c r="DH41" s="16">
        <f t="shared" si="270"/>
        <v>84094.164807480382</v>
      </c>
      <c r="DI41" s="16">
        <f t="shared" si="270"/>
        <v>240459.73202320305</v>
      </c>
      <c r="DJ41" s="16">
        <f t="shared" si="270"/>
        <v>88298.873047854431</v>
      </c>
      <c r="DK41" s="16">
        <f t="shared" si="270"/>
        <v>172393.03785533481</v>
      </c>
      <c r="DL41" s="62">
        <f t="shared" si="270"/>
        <v>328758.60507105768</v>
      </c>
      <c r="DM41" s="16">
        <f>DM37-DM39</f>
        <v>92713.816700247058</v>
      </c>
      <c r="DN41" s="16">
        <f>DN37-DN39</f>
        <v>97349.507535259443</v>
      </c>
      <c r="DO41" s="16">
        <f t="shared" ref="DO41:DT41" si="271">DO37-DO39</f>
        <v>190063.32423550653</v>
      </c>
      <c r="DP41" s="16">
        <f t="shared" si="271"/>
        <v>102216.98291202242</v>
      </c>
      <c r="DQ41" s="16">
        <f t="shared" si="271"/>
        <v>292280.30714752851</v>
      </c>
      <c r="DR41" s="16">
        <f t="shared" si="271"/>
        <v>107327.83205762345</v>
      </c>
      <c r="DS41" s="16">
        <f t="shared" si="271"/>
        <v>209544.81496964575</v>
      </c>
      <c r="DT41" s="62">
        <f t="shared" si="271"/>
        <v>399608.13920515263</v>
      </c>
    </row>
    <row r="42" spans="2:124" ht="14.4" x14ac:dyDescent="0.3">
      <c r="B42" s="41" t="s">
        <v>37</v>
      </c>
      <c r="C42" s="42" t="s">
        <v>58</v>
      </c>
      <c r="D42" s="42"/>
      <c r="E42" s="67">
        <f t="shared" ref="E42:AJ42" si="272">IFERROR(E41/E13,"na")</f>
        <v>0.30834301987124069</v>
      </c>
      <c r="F42" s="12">
        <f t="shared" si="272"/>
        <v>0.38542464486481021</v>
      </c>
      <c r="G42" s="12">
        <f t="shared" si="272"/>
        <v>0.35123826147758402</v>
      </c>
      <c r="H42" s="12">
        <f t="shared" si="272"/>
        <v>0.38346827635424446</v>
      </c>
      <c r="I42" s="12">
        <f t="shared" si="272"/>
        <v>0.36329715303669463</v>
      </c>
      <c r="J42" s="12">
        <f t="shared" si="272"/>
        <v>0.35864563107741521</v>
      </c>
      <c r="K42" s="12">
        <f t="shared" si="272"/>
        <v>0.3705190009092803</v>
      </c>
      <c r="L42" s="63">
        <f t="shared" si="272"/>
        <v>0.3619491405531583</v>
      </c>
      <c r="M42" s="67">
        <f t="shared" si="272"/>
        <v>0.34980446817035254</v>
      </c>
      <c r="N42" s="12">
        <f t="shared" si="272"/>
        <v>0.38284522492687456</v>
      </c>
      <c r="O42" s="12">
        <f t="shared" si="272"/>
        <v>0.36670491469999417</v>
      </c>
      <c r="P42" s="12">
        <f t="shared" si="272"/>
        <v>0.349874222740093</v>
      </c>
      <c r="Q42" s="12">
        <f t="shared" si="272"/>
        <v>0.36018182240239394</v>
      </c>
      <c r="R42" s="12">
        <f t="shared" si="272"/>
        <v>0.35659135226838767</v>
      </c>
      <c r="S42" s="12">
        <f t="shared" si="272"/>
        <v>0.35317590176252267</v>
      </c>
      <c r="T42" s="63">
        <f t="shared" si="272"/>
        <v>0.3592032473597242</v>
      </c>
      <c r="U42" s="67">
        <f t="shared" si="272"/>
        <v>0.3520112428503066</v>
      </c>
      <c r="V42" s="12">
        <f t="shared" si="272"/>
        <v>0.39212865434221844</v>
      </c>
      <c r="W42" s="12">
        <f t="shared" si="272"/>
        <v>0.37143161147441156</v>
      </c>
      <c r="X42" s="12">
        <f t="shared" si="272"/>
        <v>0.39818407888268803</v>
      </c>
      <c r="Y42" s="12">
        <f t="shared" si="272"/>
        <v>0.38028733767815892</v>
      </c>
      <c r="Z42" s="12">
        <f t="shared" si="272"/>
        <v>0.39804200691667496</v>
      </c>
      <c r="AA42" s="12">
        <f t="shared" si="272"/>
        <v>0.39811297268253781</v>
      </c>
      <c r="AB42" s="63">
        <f t="shared" si="272"/>
        <v>0.38470946981117304</v>
      </c>
      <c r="AC42" s="67">
        <f t="shared" si="272"/>
        <v>0.41324275140722816</v>
      </c>
      <c r="AD42" s="12">
        <f t="shared" si="272"/>
        <v>0.38903696000315513</v>
      </c>
      <c r="AE42" s="12">
        <f t="shared" si="272"/>
        <v>0.40093855102283071</v>
      </c>
      <c r="AF42" s="12">
        <f t="shared" si="272"/>
        <v>0.3854089147784136</v>
      </c>
      <c r="AG42" s="12">
        <f t="shared" si="272"/>
        <v>0.39566644596996198</v>
      </c>
      <c r="AH42" s="12">
        <f t="shared" si="272"/>
        <v>0.39537057844371909</v>
      </c>
      <c r="AI42" s="12">
        <f t="shared" si="272"/>
        <v>0.39038488361071738</v>
      </c>
      <c r="AJ42" s="63">
        <f t="shared" si="272"/>
        <v>0.3955915689761999</v>
      </c>
      <c r="AK42" s="67">
        <f t="shared" ref="AK42:BP42" si="273">IFERROR(AK41/AK13,"na")</f>
        <v>0.39052751927147816</v>
      </c>
      <c r="AL42" s="12">
        <f t="shared" si="273"/>
        <v>0.34949593593721173</v>
      </c>
      <c r="AM42" s="12">
        <f t="shared" si="273"/>
        <v>0.3689196480672271</v>
      </c>
      <c r="AN42" s="12">
        <f t="shared" si="273"/>
        <v>0.36883230352069146</v>
      </c>
      <c r="AO42" s="12">
        <f t="shared" si="273"/>
        <v>0.36889128199513982</v>
      </c>
      <c r="AP42" s="12">
        <f t="shared" si="273"/>
        <v>0.37885667508819043</v>
      </c>
      <c r="AQ42" s="12">
        <f t="shared" si="273"/>
        <v>0.3738477358878799</v>
      </c>
      <c r="AR42" s="63">
        <f t="shared" si="273"/>
        <v>0.37133665463078697</v>
      </c>
      <c r="AS42" s="67">
        <f t="shared" si="273"/>
        <v>0.34709449249546576</v>
      </c>
      <c r="AT42" s="12">
        <f t="shared" si="273"/>
        <v>0.37703108695672627</v>
      </c>
      <c r="AU42" s="12">
        <f t="shared" si="273"/>
        <v>0.36143098117593675</v>
      </c>
      <c r="AV42" s="12">
        <f t="shared" si="273"/>
        <v>0.37366630671536449</v>
      </c>
      <c r="AW42" s="12">
        <f t="shared" si="273"/>
        <v>0.36544944648999844</v>
      </c>
      <c r="AX42" s="12">
        <f t="shared" si="273"/>
        <v>8.1304706762538981E-2</v>
      </c>
      <c r="AY42" s="12">
        <f t="shared" si="273"/>
        <v>0.23360177166874327</v>
      </c>
      <c r="AZ42" s="63">
        <f t="shared" si="273"/>
        <v>0.29258782998777888</v>
      </c>
      <c r="BA42" s="12">
        <f t="shared" si="273"/>
        <v>8.1304706762538967E-2</v>
      </c>
      <c r="BB42" s="12">
        <f t="shared" si="273"/>
        <v>8.1304706762539064E-2</v>
      </c>
      <c r="BC42" s="12">
        <f t="shared" si="273"/>
        <v>8.1304706762538842E-2</v>
      </c>
      <c r="BD42" s="12">
        <f t="shared" si="273"/>
        <v>8.1304706762538939E-2</v>
      </c>
      <c r="BE42" s="12">
        <f t="shared" si="273"/>
        <v>8.1304706762538828E-2</v>
      </c>
      <c r="BF42" s="12">
        <f t="shared" si="273"/>
        <v>8.1304706762538981E-2</v>
      </c>
      <c r="BG42" s="12">
        <f t="shared" si="273"/>
        <v>8.1304706762538884E-2</v>
      </c>
      <c r="BH42" s="63">
        <f t="shared" si="273"/>
        <v>8.1304706762538759E-2</v>
      </c>
      <c r="BI42" s="12">
        <f t="shared" si="273"/>
        <v>8.1304706762539009E-2</v>
      </c>
      <c r="BJ42" s="12">
        <f t="shared" si="273"/>
        <v>8.1304706762538939E-2</v>
      </c>
      <c r="BK42" s="12">
        <f t="shared" si="273"/>
        <v>8.1304706762539036E-2</v>
      </c>
      <c r="BL42" s="12">
        <f t="shared" si="273"/>
        <v>8.1304706762539036E-2</v>
      </c>
      <c r="BM42" s="12">
        <f t="shared" si="273"/>
        <v>8.1304706762539009E-2</v>
      </c>
      <c r="BN42" s="12">
        <f t="shared" si="273"/>
        <v>8.1304706762538953E-2</v>
      </c>
      <c r="BO42" s="12">
        <f t="shared" si="273"/>
        <v>8.1304706762538967E-2</v>
      </c>
      <c r="BP42" s="63">
        <f t="shared" si="273"/>
        <v>8.130470676253905E-2</v>
      </c>
      <c r="BQ42" s="12">
        <f t="shared" ref="BQ42:CV42" si="274">IFERROR(BQ41/BQ13,"na")</f>
        <v>8.1304706762538981E-2</v>
      </c>
      <c r="BR42" s="12">
        <f t="shared" si="274"/>
        <v>8.1304706762538953E-2</v>
      </c>
      <c r="BS42" s="12">
        <f t="shared" si="274"/>
        <v>8.1304706762538953E-2</v>
      </c>
      <c r="BT42" s="12">
        <f t="shared" si="274"/>
        <v>8.130470676253905E-2</v>
      </c>
      <c r="BU42" s="12">
        <f t="shared" si="274"/>
        <v>8.1304706762538884E-2</v>
      </c>
      <c r="BV42" s="12">
        <f t="shared" si="274"/>
        <v>8.1304706762539064E-2</v>
      </c>
      <c r="BW42" s="12">
        <f t="shared" si="274"/>
        <v>8.1304706762538884E-2</v>
      </c>
      <c r="BX42" s="63">
        <f t="shared" si="274"/>
        <v>8.1304706762538856E-2</v>
      </c>
      <c r="BY42" s="12">
        <f t="shared" si="274"/>
        <v>8.1304706762538953E-2</v>
      </c>
      <c r="BZ42" s="12">
        <f t="shared" si="274"/>
        <v>8.1304706762538953E-2</v>
      </c>
      <c r="CA42" s="12">
        <f t="shared" si="274"/>
        <v>8.1304706762538967E-2</v>
      </c>
      <c r="CB42" s="12">
        <f t="shared" si="274"/>
        <v>8.1304706762538939E-2</v>
      </c>
      <c r="CC42" s="12">
        <f t="shared" si="274"/>
        <v>8.1304706762538981E-2</v>
      </c>
      <c r="CD42" s="12">
        <f t="shared" si="274"/>
        <v>8.1304706762539092E-2</v>
      </c>
      <c r="CE42" s="12">
        <f t="shared" si="274"/>
        <v>8.1304706762538981E-2</v>
      </c>
      <c r="CF42" s="63">
        <f t="shared" si="274"/>
        <v>8.1304706762538911E-2</v>
      </c>
      <c r="CG42" s="12">
        <f t="shared" si="274"/>
        <v>8.1304706762539022E-2</v>
      </c>
      <c r="CH42" s="12">
        <f t="shared" si="274"/>
        <v>8.1304706762539022E-2</v>
      </c>
      <c r="CI42" s="12">
        <f t="shared" si="274"/>
        <v>8.1304706762538911E-2</v>
      </c>
      <c r="CJ42" s="12">
        <f t="shared" si="274"/>
        <v>8.130470676253905E-2</v>
      </c>
      <c r="CK42" s="12">
        <f t="shared" si="274"/>
        <v>8.1304706762538953E-2</v>
      </c>
      <c r="CL42" s="12">
        <f t="shared" si="274"/>
        <v>8.1304706762538981E-2</v>
      </c>
      <c r="CM42" s="12">
        <f t="shared" si="274"/>
        <v>8.1304706762538939E-2</v>
      </c>
      <c r="CN42" s="63">
        <f t="shared" si="274"/>
        <v>8.1304706762538981E-2</v>
      </c>
      <c r="CO42" s="12">
        <f t="shared" si="274"/>
        <v>8.1304706762539106E-2</v>
      </c>
      <c r="CP42" s="12">
        <f t="shared" si="274"/>
        <v>8.1304706762539106E-2</v>
      </c>
      <c r="CQ42" s="12">
        <f t="shared" si="274"/>
        <v>8.1304706762539175E-2</v>
      </c>
      <c r="CR42" s="12">
        <f t="shared" si="274"/>
        <v>8.1304706762539078E-2</v>
      </c>
      <c r="CS42" s="12">
        <f t="shared" si="274"/>
        <v>8.1304706762539064E-2</v>
      </c>
      <c r="CT42" s="12">
        <f t="shared" si="274"/>
        <v>8.1304706762539092E-2</v>
      </c>
      <c r="CU42" s="12">
        <f t="shared" si="274"/>
        <v>8.1304706762539022E-2</v>
      </c>
      <c r="CV42" s="63">
        <f t="shared" si="274"/>
        <v>8.130470676253905E-2</v>
      </c>
      <c r="CW42" s="12">
        <f t="shared" ref="CW42:DT42" si="275">IFERROR(CW41/CW13,"na")</f>
        <v>8.1304706762539106E-2</v>
      </c>
      <c r="CX42" s="12">
        <f t="shared" si="275"/>
        <v>8.1304706762539203E-2</v>
      </c>
      <c r="CY42" s="12">
        <f t="shared" si="275"/>
        <v>8.1304706762539064E-2</v>
      </c>
      <c r="CZ42" s="12">
        <f t="shared" si="275"/>
        <v>8.1304706762539161E-2</v>
      </c>
      <c r="DA42" s="12">
        <f t="shared" si="275"/>
        <v>8.1304706762539022E-2</v>
      </c>
      <c r="DB42" s="12">
        <f t="shared" si="275"/>
        <v>8.1304706762538939E-2</v>
      </c>
      <c r="DC42" s="12">
        <f t="shared" si="275"/>
        <v>8.1304706762539064E-2</v>
      </c>
      <c r="DD42" s="63">
        <f t="shared" si="275"/>
        <v>8.1304706762539009E-2</v>
      </c>
      <c r="DE42" s="12">
        <f t="shared" si="275"/>
        <v>8.1304706762538953E-2</v>
      </c>
      <c r="DF42" s="12">
        <f t="shared" si="275"/>
        <v>8.1304706762539092E-2</v>
      </c>
      <c r="DG42" s="12">
        <f t="shared" si="275"/>
        <v>8.1304706762539133E-2</v>
      </c>
      <c r="DH42" s="12">
        <f t="shared" si="275"/>
        <v>8.1304706762539161E-2</v>
      </c>
      <c r="DI42" s="12">
        <f t="shared" si="275"/>
        <v>8.1304706762538995E-2</v>
      </c>
      <c r="DJ42" s="12">
        <f t="shared" si="275"/>
        <v>8.1304706762539175E-2</v>
      </c>
      <c r="DK42" s="12">
        <f t="shared" si="275"/>
        <v>8.1304706762539161E-2</v>
      </c>
      <c r="DL42" s="63">
        <f t="shared" si="275"/>
        <v>8.1304706762539092E-2</v>
      </c>
      <c r="DM42" s="12">
        <f t="shared" si="275"/>
        <v>8.1304706762539092E-2</v>
      </c>
      <c r="DN42" s="12">
        <f t="shared" si="275"/>
        <v>8.1304706762539133E-2</v>
      </c>
      <c r="DO42" s="12">
        <f t="shared" si="275"/>
        <v>8.1304706762539133E-2</v>
      </c>
      <c r="DP42" s="12">
        <f t="shared" si="275"/>
        <v>8.1304706762539133E-2</v>
      </c>
      <c r="DQ42" s="12">
        <f t="shared" si="275"/>
        <v>8.1304706762539009E-2</v>
      </c>
      <c r="DR42" s="12">
        <f t="shared" si="275"/>
        <v>8.1304706762539064E-2</v>
      </c>
      <c r="DS42" s="12">
        <f t="shared" si="275"/>
        <v>8.130470676253905E-2</v>
      </c>
      <c r="DT42" s="63">
        <f t="shared" si="275"/>
        <v>8.1304706762539161E-2</v>
      </c>
    </row>
    <row r="43" spans="2:124" s="15" customFormat="1" x14ac:dyDescent="0.25">
      <c r="B43" s="22" t="s">
        <v>38</v>
      </c>
      <c r="C43" s="15" t="s">
        <v>57</v>
      </c>
      <c r="E43" s="66">
        <v>158.19999999999999</v>
      </c>
      <c r="F43" s="15">
        <v>132.69999999999999</v>
      </c>
      <c r="G43" s="15">
        <f>E43+F43</f>
        <v>290.89999999999998</v>
      </c>
      <c r="H43" s="15">
        <v>126.1</v>
      </c>
      <c r="I43" s="15">
        <f>E43+F43+H43</f>
        <v>417</v>
      </c>
      <c r="J43" s="15">
        <v>28.8</v>
      </c>
      <c r="K43" s="15">
        <f>H43+J43</f>
        <v>154.9</v>
      </c>
      <c r="L43" s="58">
        <f>E43+F43+H43+J43</f>
        <v>445.8</v>
      </c>
      <c r="M43" s="66">
        <v>93.4</v>
      </c>
      <c r="N43" s="15">
        <v>97.5</v>
      </c>
      <c r="O43" s="15">
        <f>M43+N43</f>
        <v>190.9</v>
      </c>
      <c r="P43" s="15">
        <v>95.6</v>
      </c>
      <c r="Q43" s="15">
        <f>M43+N43+P43</f>
        <v>286.5</v>
      </c>
      <c r="R43" s="15">
        <v>107.1</v>
      </c>
      <c r="S43" s="15">
        <f>P43+R43</f>
        <v>202.7</v>
      </c>
      <c r="T43" s="58">
        <f>M43+N43+P43+R43</f>
        <v>393.6</v>
      </c>
      <c r="U43" s="66">
        <v>92.5</v>
      </c>
      <c r="V43" s="15">
        <v>125.9</v>
      </c>
      <c r="W43" s="15">
        <f>U43+V43</f>
        <v>218.4</v>
      </c>
      <c r="X43" s="15">
        <v>92.1</v>
      </c>
      <c r="Y43" s="15">
        <f>U43+V43+X43</f>
        <v>310.5</v>
      </c>
      <c r="Z43" s="15">
        <v>121.5</v>
      </c>
      <c r="AA43" s="15">
        <f>X43+Z43</f>
        <v>213.6</v>
      </c>
      <c r="AB43" s="58">
        <f>U43+V43+X43+Z43</f>
        <v>432</v>
      </c>
      <c r="AC43" s="66">
        <v>99</v>
      </c>
      <c r="AD43" s="15">
        <v>98.7</v>
      </c>
      <c r="AE43" s="15">
        <f>AC43+AD43</f>
        <v>197.7</v>
      </c>
      <c r="AF43" s="15">
        <v>136</v>
      </c>
      <c r="AG43" s="15">
        <f>AC43+AD43+AF43</f>
        <v>333.7</v>
      </c>
      <c r="AH43" s="15">
        <v>125.9</v>
      </c>
      <c r="AI43" s="15">
        <f>AF43+AH43</f>
        <v>261.89999999999998</v>
      </c>
      <c r="AJ43" s="58">
        <f>AC43+AD43+AF43+AH43</f>
        <v>459.6</v>
      </c>
      <c r="AK43" s="66">
        <v>112.5</v>
      </c>
      <c r="AL43" s="15">
        <v>163.80000000000001</v>
      </c>
      <c r="AM43" s="15">
        <f>AK43+AL43</f>
        <v>276.3</v>
      </c>
      <c r="AN43" s="15">
        <v>98.2</v>
      </c>
      <c r="AO43" s="15">
        <f>AK43+AL43+AN43</f>
        <v>374.5</v>
      </c>
      <c r="AP43" s="15">
        <v>109.1</v>
      </c>
      <c r="AQ43" s="15">
        <f>AN43+AP43</f>
        <v>207.3</v>
      </c>
      <c r="AR43" s="58">
        <f>AK43+AL43+AN43+AP43</f>
        <v>483.6</v>
      </c>
      <c r="AS43" s="66">
        <v>164.7</v>
      </c>
      <c r="AT43" s="15">
        <v>200.5</v>
      </c>
      <c r="AU43" s="15">
        <f>AS43+AT43</f>
        <v>365.2</v>
      </c>
      <c r="AV43" s="15">
        <v>194.7</v>
      </c>
      <c r="AW43" s="15">
        <f>AS43+AT43+AV43</f>
        <v>559.9</v>
      </c>
      <c r="AX43" s="10"/>
      <c r="AZ43" s="58">
        <f>AS43+AT43+AV43+AX43</f>
        <v>559.9</v>
      </c>
      <c r="BA43" s="10"/>
      <c r="BB43" s="10"/>
      <c r="BC43" s="15">
        <f>BA43+BB43</f>
        <v>0</v>
      </c>
      <c r="BD43" s="10"/>
      <c r="BE43" s="15">
        <f>BA43+BB43+BD43</f>
        <v>0</v>
      </c>
      <c r="BF43" s="10"/>
      <c r="BH43" s="58">
        <f>BA43+BB43+BD43+BF43</f>
        <v>0</v>
      </c>
      <c r="BI43" s="10"/>
      <c r="BJ43" s="10"/>
      <c r="BK43" s="15">
        <f>BI43+BJ43</f>
        <v>0</v>
      </c>
      <c r="BL43" s="10"/>
      <c r="BM43" s="15">
        <f>BI43+BJ43+BL43</f>
        <v>0</v>
      </c>
      <c r="BN43" s="10"/>
      <c r="BP43" s="58">
        <f>BI43+BJ43+BL43+BN43</f>
        <v>0</v>
      </c>
      <c r="BQ43" s="10"/>
      <c r="BR43" s="10"/>
      <c r="BS43" s="15">
        <f>BQ43+BR43</f>
        <v>0</v>
      </c>
      <c r="BT43" s="10"/>
      <c r="BU43" s="15">
        <f>BQ43+BR43+BT43</f>
        <v>0</v>
      </c>
      <c r="BV43" s="10"/>
      <c r="BX43" s="58">
        <f>BQ43+BR43+BT43+BV43</f>
        <v>0</v>
      </c>
      <c r="BY43" s="10"/>
      <c r="BZ43" s="10"/>
      <c r="CA43" s="15">
        <f>BY43+BZ43</f>
        <v>0</v>
      </c>
      <c r="CB43" s="10"/>
      <c r="CC43" s="15">
        <f>BY43+BZ43+CB43</f>
        <v>0</v>
      </c>
      <c r="CD43" s="10"/>
      <c r="CF43" s="58">
        <f>BY43+BZ43+CB43+CD43</f>
        <v>0</v>
      </c>
      <c r="CG43" s="10"/>
      <c r="CH43" s="10"/>
      <c r="CI43" s="15">
        <f>CG43+CH43</f>
        <v>0</v>
      </c>
      <c r="CJ43" s="10"/>
      <c r="CK43" s="15">
        <f>CG43+CH43+CJ43</f>
        <v>0</v>
      </c>
      <c r="CL43" s="10"/>
      <c r="CN43" s="58">
        <f>CG43+CH43+CJ43+CL43</f>
        <v>0</v>
      </c>
      <c r="CO43" s="10"/>
      <c r="CP43" s="10"/>
      <c r="CQ43" s="15">
        <f>CO43+CP43</f>
        <v>0</v>
      </c>
      <c r="CR43" s="10"/>
      <c r="CS43" s="15">
        <f>CO43+CP43+CR43</f>
        <v>0</v>
      </c>
      <c r="CT43" s="10"/>
      <c r="CV43" s="58">
        <f>CO43+CP43+CR43+CT43</f>
        <v>0</v>
      </c>
      <c r="CW43" s="10"/>
      <c r="CX43" s="10"/>
      <c r="CY43" s="15">
        <f>CW43+CX43</f>
        <v>0</v>
      </c>
      <c r="CZ43" s="10"/>
      <c r="DA43" s="15">
        <f>CW43+CX43+CZ43</f>
        <v>0</v>
      </c>
      <c r="DB43" s="10"/>
      <c r="DD43" s="58">
        <f>CW43+CX43+CZ43+DB43</f>
        <v>0</v>
      </c>
      <c r="DE43" s="10"/>
      <c r="DF43" s="10"/>
      <c r="DG43" s="15">
        <f>DE43+DF43</f>
        <v>0</v>
      </c>
      <c r="DH43" s="10"/>
      <c r="DI43" s="15">
        <f>DE43+DF43+DH43</f>
        <v>0</v>
      </c>
      <c r="DJ43" s="10"/>
      <c r="DL43" s="58">
        <f>DE43+DF43+DH43+DJ43</f>
        <v>0</v>
      </c>
      <c r="DM43" s="10"/>
      <c r="DN43" s="10"/>
      <c r="DO43" s="15">
        <f>DM43+DN43</f>
        <v>0</v>
      </c>
      <c r="DP43" s="10"/>
      <c r="DQ43" s="15">
        <f>DM43+DN43+DP43</f>
        <v>0</v>
      </c>
      <c r="DR43" s="10"/>
      <c r="DT43" s="58">
        <f>DM43+DN43+DP43+DR43</f>
        <v>0</v>
      </c>
    </row>
    <row r="44" spans="2:124" ht="14.4" x14ac:dyDescent="0.25">
      <c r="B44" s="6" t="s">
        <v>39</v>
      </c>
      <c r="E44" s="49"/>
      <c r="L44" s="50"/>
      <c r="M44" s="49"/>
      <c r="T44" s="50"/>
      <c r="U44" s="49"/>
      <c r="AB44" s="50"/>
      <c r="AC44" s="49"/>
      <c r="AJ44" s="50"/>
      <c r="AK44" s="49"/>
      <c r="AR44" s="50"/>
      <c r="AS44" s="49"/>
      <c r="AX44" s="15"/>
      <c r="AZ44" s="50"/>
      <c r="BA44" s="15"/>
      <c r="BB44" s="15"/>
      <c r="BD44" s="15"/>
      <c r="BF44" s="15"/>
      <c r="BH44" s="50"/>
      <c r="BI44" s="15"/>
      <c r="BJ44" s="15"/>
      <c r="BL44" s="15"/>
      <c r="BN44" s="15"/>
      <c r="BP44" s="50"/>
      <c r="BQ44" s="15"/>
      <c r="BR44" s="15"/>
      <c r="BT44" s="15"/>
      <c r="BV44" s="15"/>
      <c r="BX44" s="50"/>
      <c r="BY44" s="15"/>
      <c r="BZ44" s="15"/>
      <c r="CB44" s="15"/>
      <c r="CD44" s="15"/>
      <c r="CF44" s="50"/>
      <c r="CG44" s="15"/>
      <c r="CH44" s="15"/>
      <c r="CJ44" s="15"/>
      <c r="CL44" s="15"/>
      <c r="CN44" s="50"/>
      <c r="CO44" s="15"/>
      <c r="CP44" s="15"/>
      <c r="CR44" s="15"/>
      <c r="CT44" s="15"/>
      <c r="CV44" s="50"/>
      <c r="CW44" s="15"/>
      <c r="CX44" s="15"/>
      <c r="CZ44" s="15"/>
      <c r="DB44" s="15"/>
      <c r="DD44" s="50"/>
      <c r="DE44" s="15"/>
      <c r="DF44" s="15"/>
      <c r="DH44" s="15"/>
      <c r="DJ44" s="15"/>
      <c r="DL44" s="50"/>
      <c r="DM44" s="15"/>
      <c r="DN44" s="15"/>
      <c r="DP44" s="15"/>
      <c r="DR44" s="15"/>
      <c r="DT44" s="50"/>
    </row>
    <row r="45" spans="2:124" s="15" customFormat="1" x14ac:dyDescent="0.25">
      <c r="B45" s="22" t="s">
        <v>40</v>
      </c>
      <c r="C45" s="15" t="s">
        <v>57</v>
      </c>
      <c r="E45" s="66">
        <v>9251.2999999999993</v>
      </c>
      <c r="F45" s="15">
        <v>5822.5</v>
      </c>
      <c r="G45" s="15">
        <f>E45+F45</f>
        <v>15073.8</v>
      </c>
      <c r="H45" s="15">
        <v>5456.9</v>
      </c>
      <c r="I45" s="15">
        <f>E45+F45+H45</f>
        <v>20530.699999999997</v>
      </c>
      <c r="J45" s="15">
        <v>5794.9</v>
      </c>
      <c r="K45" s="15">
        <f>H45+J45</f>
        <v>11251.8</v>
      </c>
      <c r="L45" s="58">
        <f>E45+F45+H45+J45</f>
        <v>26325.599999999999</v>
      </c>
      <c r="M45" s="66">
        <v>4470.3999999999996</v>
      </c>
      <c r="N45" s="15">
        <v>4687.7</v>
      </c>
      <c r="O45" s="15">
        <f>M45+N45</f>
        <v>9158.0999999999985</v>
      </c>
      <c r="P45" s="15">
        <v>4219.2</v>
      </c>
      <c r="Q45" s="15">
        <f>M45+N45+P45</f>
        <v>13377.3</v>
      </c>
      <c r="R45" s="15">
        <v>4986.2</v>
      </c>
      <c r="S45" s="15">
        <f>P45+R45</f>
        <v>9205.4</v>
      </c>
      <c r="T45" s="58">
        <f>M45+N45+P45+R45</f>
        <v>18363.5</v>
      </c>
      <c r="U45" s="66">
        <v>3207.3</v>
      </c>
      <c r="V45" s="15">
        <v>4546.8</v>
      </c>
      <c r="W45" s="15">
        <f>U45+V45</f>
        <v>7754.1</v>
      </c>
      <c r="X45" s="15">
        <v>5954.3</v>
      </c>
      <c r="Y45" s="15">
        <f>U45+V45+X45</f>
        <v>13708.400000000001</v>
      </c>
      <c r="Z45" s="15">
        <v>6096.5</v>
      </c>
      <c r="AA45" s="15">
        <f>X45+Z45</f>
        <v>12050.8</v>
      </c>
      <c r="AB45" s="58">
        <f>U45+V45+X45+Z45</f>
        <v>19804.900000000001</v>
      </c>
      <c r="AC45" s="66">
        <v>7223</v>
      </c>
      <c r="AD45" s="15">
        <v>6648.8</v>
      </c>
      <c r="AE45" s="15">
        <f>AC45+AD45</f>
        <v>13871.8</v>
      </c>
      <c r="AF45" s="15">
        <v>6568.3</v>
      </c>
      <c r="AG45" s="15">
        <f>AC45+AD45+AF45</f>
        <v>20440.099999999999</v>
      </c>
      <c r="AH45" s="15">
        <v>6838.3</v>
      </c>
      <c r="AI45" s="15">
        <f>AF45+AH45</f>
        <v>13406.6</v>
      </c>
      <c r="AJ45" s="58">
        <f>AC45+AD45+AF45+AH45</f>
        <v>27278.399999999998</v>
      </c>
      <c r="AK45" s="66">
        <v>6948.8</v>
      </c>
      <c r="AL45" s="15">
        <v>6159.6</v>
      </c>
      <c r="AM45" s="15">
        <f>AK45+AL45</f>
        <v>13108.400000000001</v>
      </c>
      <c r="AN45" s="15">
        <v>5958.6</v>
      </c>
      <c r="AO45" s="15">
        <f>AK45+AL45+AN45</f>
        <v>19067</v>
      </c>
      <c r="AP45" s="15">
        <v>6402.6</v>
      </c>
      <c r="AQ45" s="15">
        <f>AN45+AP45</f>
        <v>12361.2</v>
      </c>
      <c r="AR45" s="58">
        <f>AK45+AL45+AN45+AP45</f>
        <v>25469.599999999999</v>
      </c>
      <c r="AS45" s="66">
        <v>6822.1</v>
      </c>
      <c r="AT45" s="15">
        <v>5844</v>
      </c>
      <c r="AU45" s="15">
        <f>AS45+AT45</f>
        <v>12666.1</v>
      </c>
      <c r="AV45" s="15">
        <v>5740.4</v>
      </c>
      <c r="AW45" s="15">
        <f>AS45+AT45+AV45</f>
        <v>18406.5</v>
      </c>
      <c r="AX45" s="10"/>
      <c r="AY45" s="10"/>
      <c r="AZ45" s="58">
        <f>AS45+AT45+AV45+AX45</f>
        <v>18406.5</v>
      </c>
      <c r="BA45" s="10"/>
      <c r="BB45" s="10"/>
      <c r="BC45" s="15">
        <f>BA45+BB45</f>
        <v>0</v>
      </c>
      <c r="BD45" s="10"/>
      <c r="BE45" s="15">
        <f>BA45+BB45+BD45</f>
        <v>0</v>
      </c>
      <c r="BF45" s="10"/>
      <c r="BG45" s="10"/>
      <c r="BH45" s="58">
        <f>BA45+BB45+BD45+BF45</f>
        <v>0</v>
      </c>
      <c r="BI45" s="10"/>
      <c r="BJ45" s="10"/>
      <c r="BK45" s="15">
        <f>BI45+BJ45</f>
        <v>0</v>
      </c>
      <c r="BL45" s="10"/>
      <c r="BM45" s="15">
        <f>BI45+BJ45+BL45</f>
        <v>0</v>
      </c>
      <c r="BN45" s="10"/>
      <c r="BO45" s="10"/>
      <c r="BP45" s="58">
        <f>BI45+BJ45+BL45+BN45</f>
        <v>0</v>
      </c>
      <c r="BQ45" s="10"/>
      <c r="BR45" s="10"/>
      <c r="BS45" s="15">
        <f>BQ45+BR45</f>
        <v>0</v>
      </c>
      <c r="BT45" s="10"/>
      <c r="BU45" s="15">
        <f>BQ45+BR45+BT45</f>
        <v>0</v>
      </c>
      <c r="BV45" s="10"/>
      <c r="BW45" s="10"/>
      <c r="BX45" s="58">
        <f>BQ45+BR45+BT45+BV45</f>
        <v>0</v>
      </c>
      <c r="BY45" s="10"/>
      <c r="BZ45" s="10"/>
      <c r="CA45" s="15">
        <f>BY45+BZ45</f>
        <v>0</v>
      </c>
      <c r="CB45" s="10"/>
      <c r="CC45" s="15">
        <f>BY45+BZ45+CB45</f>
        <v>0</v>
      </c>
      <c r="CD45" s="10"/>
      <c r="CE45" s="10"/>
      <c r="CF45" s="58">
        <f>BY45+BZ45+CB45+CD45</f>
        <v>0</v>
      </c>
      <c r="CG45" s="10"/>
      <c r="CH45" s="10"/>
      <c r="CI45" s="15">
        <f>CG45+CH45</f>
        <v>0</v>
      </c>
      <c r="CJ45" s="10"/>
      <c r="CK45" s="15">
        <f>CG45+CH45+CJ45</f>
        <v>0</v>
      </c>
      <c r="CL45" s="10"/>
      <c r="CM45" s="10"/>
      <c r="CN45" s="58">
        <f>CG45+CH45+CJ45+CL45</f>
        <v>0</v>
      </c>
      <c r="CO45" s="10"/>
      <c r="CP45" s="10"/>
      <c r="CQ45" s="15">
        <f>CO45+CP45</f>
        <v>0</v>
      </c>
      <c r="CR45" s="10"/>
      <c r="CS45" s="15">
        <f>CO45+CP45+CR45</f>
        <v>0</v>
      </c>
      <c r="CT45" s="10"/>
      <c r="CU45" s="10"/>
      <c r="CV45" s="58">
        <f>CO45+CP45+CR45+CT45</f>
        <v>0</v>
      </c>
      <c r="CW45" s="10"/>
      <c r="CX45" s="10"/>
      <c r="CY45" s="15">
        <f>CW45+CX45</f>
        <v>0</v>
      </c>
      <c r="CZ45" s="10"/>
      <c r="DA45" s="15">
        <f>CW45+CX45+CZ45</f>
        <v>0</v>
      </c>
      <c r="DB45" s="10"/>
      <c r="DC45" s="10"/>
      <c r="DD45" s="58">
        <f>CW45+CX45+CZ45+DB45</f>
        <v>0</v>
      </c>
      <c r="DE45" s="10"/>
      <c r="DF45" s="10"/>
      <c r="DG45" s="15">
        <f>DE45+DF45</f>
        <v>0</v>
      </c>
      <c r="DH45" s="10"/>
      <c r="DI45" s="15">
        <f>DE45+DF45+DH45</f>
        <v>0</v>
      </c>
      <c r="DJ45" s="10"/>
      <c r="DK45" s="10"/>
      <c r="DL45" s="58">
        <f>DE45+DF45+DH45+DJ45</f>
        <v>0</v>
      </c>
      <c r="DM45" s="10"/>
      <c r="DN45" s="10"/>
      <c r="DO45" s="15">
        <f>DM45+DN45</f>
        <v>0</v>
      </c>
      <c r="DP45" s="10"/>
      <c r="DQ45" s="15">
        <f>DM45+DN45+DP45</f>
        <v>0</v>
      </c>
      <c r="DR45" s="10"/>
      <c r="DS45" s="10"/>
      <c r="DT45" s="58">
        <f>DM45+DN45+DP45+DR45</f>
        <v>0</v>
      </c>
    </row>
    <row r="46" spans="2:124" ht="14.4" x14ac:dyDescent="0.25">
      <c r="B46" s="6" t="s">
        <v>39</v>
      </c>
      <c r="E46" s="49"/>
      <c r="L46" s="50"/>
      <c r="M46" s="49"/>
      <c r="T46" s="50"/>
      <c r="U46" s="49"/>
      <c r="AB46" s="50"/>
      <c r="AC46" s="49"/>
      <c r="AJ46" s="50"/>
      <c r="AK46" s="49"/>
      <c r="AR46" s="50"/>
      <c r="AS46" s="49"/>
      <c r="AZ46" s="50"/>
      <c r="BH46" s="50"/>
      <c r="BP46" s="50"/>
      <c r="BX46" s="50"/>
      <c r="CF46" s="50"/>
      <c r="CN46" s="50"/>
      <c r="CV46" s="50"/>
      <c r="DD46" s="50"/>
      <c r="DL46" s="50"/>
      <c r="DT46" s="50"/>
    </row>
    <row r="47" spans="2:124" x14ac:dyDescent="0.25">
      <c r="B47" s="22" t="s">
        <v>42</v>
      </c>
      <c r="E47" s="49">
        <v>-43.4</v>
      </c>
      <c r="F47" s="10">
        <v>-52.5</v>
      </c>
      <c r="G47" s="10">
        <f>E47+F47</f>
        <v>-95.9</v>
      </c>
      <c r="H47" s="10">
        <v>-1.1000000000000001</v>
      </c>
      <c r="I47" s="10">
        <f>E47+F47+H47</f>
        <v>-97</v>
      </c>
      <c r="J47" s="10">
        <v>27.8</v>
      </c>
      <c r="K47" s="10">
        <f>H47+J47</f>
        <v>26.7</v>
      </c>
      <c r="L47" s="50">
        <f>E47+F47+H47+J47</f>
        <v>-69.2</v>
      </c>
      <c r="M47" s="49">
        <v>7.1</v>
      </c>
      <c r="N47" s="10">
        <v>26.5</v>
      </c>
      <c r="O47" s="10">
        <f>M47+N47</f>
        <v>33.6</v>
      </c>
      <c r="P47" s="10">
        <v>779.3</v>
      </c>
      <c r="Q47" s="10">
        <f>M47+N47+P47</f>
        <v>812.9</v>
      </c>
      <c r="R47" s="10">
        <v>61.9</v>
      </c>
      <c r="S47" s="10">
        <f>P47+R47</f>
        <v>841.19999999999993</v>
      </c>
      <c r="T47" s="50">
        <f>M47+N47+P47+R47</f>
        <v>874.8</v>
      </c>
      <c r="U47" s="49">
        <v>97.8</v>
      </c>
      <c r="V47" s="10">
        <v>115.3</v>
      </c>
      <c r="W47" s="10">
        <f>U47+V47</f>
        <v>213.1</v>
      </c>
      <c r="X47" s="10">
        <v>101.6</v>
      </c>
      <c r="Y47" s="10">
        <f>U47+V47+X47</f>
        <v>314.7</v>
      </c>
      <c r="Z47" s="10">
        <v>175.7</v>
      </c>
      <c r="AA47" s="10">
        <f>X47+Z47</f>
        <v>277.29999999999995</v>
      </c>
      <c r="AB47" s="50">
        <f>U47+V47+X47+Z47</f>
        <v>490.4</v>
      </c>
      <c r="AC47" s="49">
        <v>94.9</v>
      </c>
      <c r="AD47" s="10">
        <v>86.2</v>
      </c>
      <c r="AE47" s="10">
        <f>AC47+AD47</f>
        <v>181.10000000000002</v>
      </c>
      <c r="AF47" s="10">
        <v>60.1</v>
      </c>
      <c r="AG47" s="10">
        <f>AC47+AD47+AF47</f>
        <v>241.20000000000002</v>
      </c>
      <c r="AH47" s="10">
        <v>34.9</v>
      </c>
      <c r="AI47" s="10">
        <f>AF47+AH47</f>
        <v>95</v>
      </c>
      <c r="AJ47" s="50">
        <f>AC47+AD47+AF47+AH47</f>
        <v>276.10000000000002</v>
      </c>
      <c r="AK47" s="49">
        <v>76.2</v>
      </c>
      <c r="AL47" s="10">
        <v>81.099999999999994</v>
      </c>
      <c r="AM47" s="10">
        <f>AK47+AL47</f>
        <v>157.30000000000001</v>
      </c>
      <c r="AN47" s="10">
        <v>41</v>
      </c>
      <c r="AO47" s="10">
        <f>AK47+AL47+AN47</f>
        <v>198.3</v>
      </c>
      <c r="AP47" s="10">
        <v>984.1</v>
      </c>
      <c r="AQ47" s="10">
        <f>AN47+AP47</f>
        <v>1025.0999999999999</v>
      </c>
      <c r="AR47" s="50">
        <f>AK47+AL47+AN47+AP47</f>
        <v>1182.4000000000001</v>
      </c>
      <c r="AS47" s="49">
        <v>687.6</v>
      </c>
      <c r="AT47" s="10">
        <v>663.6</v>
      </c>
      <c r="AU47" s="10">
        <f>AS47+AT47</f>
        <v>1351.2</v>
      </c>
      <c r="AV47" s="10">
        <v>1023.9</v>
      </c>
      <c r="AW47" s="10">
        <f>AS47+AT47+AV47</f>
        <v>2375.1</v>
      </c>
      <c r="AZ47" s="50">
        <f>AS47+AT47+AV47+AX47</f>
        <v>2375.1</v>
      </c>
      <c r="BC47" s="10">
        <f>BA47+BB47</f>
        <v>0</v>
      </c>
      <c r="BE47" s="10">
        <f>BA47+BB47+BD47</f>
        <v>0</v>
      </c>
      <c r="BH47" s="50">
        <f>BA47+BB47+BD47+BF47</f>
        <v>0</v>
      </c>
      <c r="BK47" s="10">
        <f>BI47+BJ47</f>
        <v>0</v>
      </c>
      <c r="BM47" s="10">
        <f>BI47+BJ47+BL47</f>
        <v>0</v>
      </c>
      <c r="BP47" s="50">
        <f>BI47+BJ47+BL47+BN47</f>
        <v>0</v>
      </c>
      <c r="BS47" s="10">
        <f>BQ47+BR47</f>
        <v>0</v>
      </c>
      <c r="BU47" s="10">
        <f>BQ47+BR47+BT47</f>
        <v>0</v>
      </c>
      <c r="BX47" s="50">
        <f>BQ47+BR47+BT47+BV47</f>
        <v>0</v>
      </c>
      <c r="CA47" s="10">
        <f>BY47+BZ47</f>
        <v>0</v>
      </c>
      <c r="CC47" s="10">
        <f>BY47+BZ47+CB47</f>
        <v>0</v>
      </c>
      <c r="CF47" s="50">
        <f>BY47+BZ47+CB47+CD47</f>
        <v>0</v>
      </c>
      <c r="CI47" s="10">
        <f>CG47+CH47</f>
        <v>0</v>
      </c>
      <c r="CK47" s="10">
        <f>CG47+CH47+CJ47</f>
        <v>0</v>
      </c>
      <c r="CN47" s="50">
        <f>CG47+CH47+CJ47+CL47</f>
        <v>0</v>
      </c>
      <c r="CQ47" s="10">
        <f>CO47+CP47</f>
        <v>0</v>
      </c>
      <c r="CS47" s="10">
        <f>CO47+CP47+CR47</f>
        <v>0</v>
      </c>
      <c r="CV47" s="50">
        <f>CO47+CP47+CR47+CT47</f>
        <v>0</v>
      </c>
      <c r="CY47" s="10">
        <f>CW47+CX47</f>
        <v>0</v>
      </c>
      <c r="DA47" s="10">
        <f>CW47+CX47+CZ47</f>
        <v>0</v>
      </c>
      <c r="DD47" s="50">
        <f>CW47+CX47+CZ47+DB47</f>
        <v>0</v>
      </c>
      <c r="DG47" s="10">
        <f>DE47+DF47</f>
        <v>0</v>
      </c>
      <c r="DI47" s="10">
        <f>DE47+DF47+DH47</f>
        <v>0</v>
      </c>
      <c r="DL47" s="50">
        <f>DE47+DF47+DH47+DJ47</f>
        <v>0</v>
      </c>
      <c r="DO47" s="10">
        <f>DM47+DN47</f>
        <v>0</v>
      </c>
      <c r="DQ47" s="10">
        <f>DM47+DN47+DP47</f>
        <v>0</v>
      </c>
      <c r="DT47" s="50">
        <f>DM47+DN47+DP47+DR47</f>
        <v>0</v>
      </c>
    </row>
    <row r="48" spans="2:124" x14ac:dyDescent="0.25">
      <c r="B48" s="10" t="s">
        <v>201</v>
      </c>
      <c r="E48" s="49">
        <v>0</v>
      </c>
      <c r="F48" s="10">
        <v>0</v>
      </c>
      <c r="G48" s="10">
        <f t="shared" ref="G48:G49" si="276">E48+F48</f>
        <v>0</v>
      </c>
      <c r="H48" s="10">
        <v>0</v>
      </c>
      <c r="I48" s="10">
        <f t="shared" ref="I48:I49" si="277">E48+F48+H48</f>
        <v>0</v>
      </c>
      <c r="J48" s="10">
        <v>0</v>
      </c>
      <c r="K48" s="10">
        <f t="shared" ref="K48:K49" si="278">H48+J48</f>
        <v>0</v>
      </c>
      <c r="L48" s="50">
        <f t="shared" ref="L48:L49" si="279">E48+F48+H48+J48</f>
        <v>0</v>
      </c>
      <c r="M48" s="49">
        <v>0</v>
      </c>
      <c r="N48" s="10">
        <v>0</v>
      </c>
      <c r="O48" s="10">
        <f t="shared" ref="O48:O49" si="280">M48+N48</f>
        <v>0</v>
      </c>
      <c r="P48" s="10">
        <v>0</v>
      </c>
      <c r="Q48" s="10">
        <f t="shared" ref="Q48:Q49" si="281">M48+N48+P48</f>
        <v>0</v>
      </c>
      <c r="R48" s="10">
        <v>0</v>
      </c>
      <c r="S48" s="10">
        <f t="shared" ref="S48:S49" si="282">P48+R48</f>
        <v>0</v>
      </c>
      <c r="T48" s="50">
        <f t="shared" ref="T48:T49" si="283">M48+N48+P48+R48</f>
        <v>0</v>
      </c>
      <c r="U48" s="49">
        <v>0</v>
      </c>
      <c r="V48" s="10">
        <v>0</v>
      </c>
      <c r="W48" s="10">
        <f t="shared" ref="W48:W49" si="284">U48+V48</f>
        <v>0</v>
      </c>
      <c r="X48" s="10">
        <v>0</v>
      </c>
      <c r="Y48" s="10">
        <f t="shared" ref="Y48:Y49" si="285">U48+V48+X48</f>
        <v>0</v>
      </c>
      <c r="Z48" s="10">
        <v>728.7</v>
      </c>
      <c r="AA48" s="10">
        <f t="shared" ref="AA48:AA49" si="286">X48+Z48</f>
        <v>728.7</v>
      </c>
      <c r="AB48" s="50">
        <f t="shared" ref="AB48:AB49" si="287">U48+V48+X48+Z48</f>
        <v>728.7</v>
      </c>
      <c r="AC48" s="49">
        <v>0</v>
      </c>
      <c r="AD48" s="10">
        <v>0</v>
      </c>
      <c r="AE48" s="10">
        <f t="shared" ref="AE48:AE49" si="288">AC48+AD48</f>
        <v>0</v>
      </c>
      <c r="AF48" s="10">
        <v>-55.2</v>
      </c>
      <c r="AG48" s="10">
        <f t="shared" ref="AG48:AG49" si="289">AC48+AD48+AF48</f>
        <v>-55.2</v>
      </c>
      <c r="AH48" s="10">
        <v>-20.5</v>
      </c>
      <c r="AI48" s="10">
        <f t="shared" ref="AI48:AI49" si="290">AF48+AH48</f>
        <v>-75.7</v>
      </c>
      <c r="AJ48" s="50">
        <f t="shared" ref="AJ48:AJ49" si="291">AC48+AD48+AF48+AH48</f>
        <v>-75.7</v>
      </c>
      <c r="AK48" s="49">
        <v>-30.4</v>
      </c>
      <c r="AL48" s="10">
        <v>-11.5</v>
      </c>
      <c r="AM48" s="10">
        <f t="shared" ref="AM48:AM49" si="292">AK48+AL48</f>
        <v>-41.9</v>
      </c>
      <c r="AN48" s="10">
        <v>0</v>
      </c>
      <c r="AO48" s="10">
        <f t="shared" ref="AO48:AO49" si="293">AK48+AL48+AN48</f>
        <v>-41.9</v>
      </c>
      <c r="AP48" s="10">
        <v>0</v>
      </c>
      <c r="AQ48" s="10">
        <f t="shared" ref="AQ48:AQ49" si="294">AN48+AP48</f>
        <v>0</v>
      </c>
      <c r="AR48" s="50">
        <f t="shared" ref="AR48:AR49" si="295">AK48+AL48+AN48+AP48</f>
        <v>-41.9</v>
      </c>
      <c r="AS48" s="49">
        <v>0</v>
      </c>
      <c r="AT48" s="10">
        <v>880.8</v>
      </c>
      <c r="AU48" s="10">
        <f t="shared" ref="AU48:AU49" si="296">AS48+AT48</f>
        <v>880.8</v>
      </c>
      <c r="AV48" s="10">
        <v>-3545.8</v>
      </c>
      <c r="AW48" s="10">
        <f t="shared" ref="AW48:AW49" si="297">AS48+AT48+AV48</f>
        <v>-2665</v>
      </c>
      <c r="AY48" s="16"/>
      <c r="AZ48" s="50">
        <f t="shared" ref="AZ48:AZ49" si="298">AS48+AT48+AV48+AX48</f>
        <v>-2665</v>
      </c>
      <c r="BC48" s="10">
        <f t="shared" ref="BC48:BC49" si="299">BA48+BB48</f>
        <v>0</v>
      </c>
      <c r="BE48" s="10">
        <f t="shared" ref="BE48:BE49" si="300">BA48+BB48+BD48</f>
        <v>0</v>
      </c>
      <c r="BG48" s="16"/>
      <c r="BH48" s="50">
        <f t="shared" ref="BH48:BH49" si="301">BA48+BB48+BD48+BF48</f>
        <v>0</v>
      </c>
      <c r="BK48" s="10">
        <f t="shared" ref="BK48:BK49" si="302">BI48+BJ48</f>
        <v>0</v>
      </c>
      <c r="BM48" s="10">
        <f t="shared" ref="BM48:BM49" si="303">BI48+BJ48+BL48</f>
        <v>0</v>
      </c>
      <c r="BO48" s="16"/>
      <c r="BP48" s="50">
        <f t="shared" ref="BP48:BP49" si="304">BI48+BJ48+BL48+BN48</f>
        <v>0</v>
      </c>
      <c r="BS48" s="10">
        <f t="shared" ref="BS48:BS49" si="305">BQ48+BR48</f>
        <v>0</v>
      </c>
      <c r="BU48" s="10">
        <f t="shared" ref="BU48:BU49" si="306">BQ48+BR48+BT48</f>
        <v>0</v>
      </c>
      <c r="BW48" s="16"/>
      <c r="BX48" s="50">
        <f t="shared" ref="BX48:BX49" si="307">BQ48+BR48+BT48+BV48</f>
        <v>0</v>
      </c>
      <c r="CA48" s="10">
        <f t="shared" ref="CA48:CA49" si="308">BY48+BZ48</f>
        <v>0</v>
      </c>
      <c r="CC48" s="10">
        <f t="shared" ref="CC48:CC49" si="309">BY48+BZ48+CB48</f>
        <v>0</v>
      </c>
      <c r="CE48" s="16"/>
      <c r="CF48" s="50">
        <f t="shared" ref="CF48:CF49" si="310">BY48+BZ48+CB48+CD48</f>
        <v>0</v>
      </c>
      <c r="CI48" s="10">
        <f t="shared" ref="CI48:CI49" si="311">CG48+CH48</f>
        <v>0</v>
      </c>
      <c r="CK48" s="10">
        <f t="shared" ref="CK48:CK49" si="312">CG48+CH48+CJ48</f>
        <v>0</v>
      </c>
      <c r="CM48" s="16"/>
      <c r="CN48" s="50">
        <f t="shared" ref="CN48:CN49" si="313">CG48+CH48+CJ48+CL48</f>
        <v>0</v>
      </c>
      <c r="CQ48" s="10">
        <f t="shared" ref="CQ48:CQ49" si="314">CO48+CP48</f>
        <v>0</v>
      </c>
      <c r="CS48" s="10">
        <f t="shared" ref="CS48:CS49" si="315">CO48+CP48+CR48</f>
        <v>0</v>
      </c>
      <c r="CU48" s="16"/>
      <c r="CV48" s="50">
        <f t="shared" ref="CV48:CV49" si="316">CO48+CP48+CR48+CT48</f>
        <v>0</v>
      </c>
      <c r="CY48" s="10">
        <f t="shared" ref="CY48:CY49" si="317">CW48+CX48</f>
        <v>0</v>
      </c>
      <c r="DA48" s="10">
        <f t="shared" ref="DA48:DA49" si="318">CW48+CX48+CZ48</f>
        <v>0</v>
      </c>
      <c r="DC48" s="16"/>
      <c r="DD48" s="50">
        <f t="shared" ref="DD48:DD49" si="319">CW48+CX48+CZ48+DB48</f>
        <v>0</v>
      </c>
      <c r="DG48" s="10">
        <f t="shared" ref="DG48:DG49" si="320">DE48+DF48</f>
        <v>0</v>
      </c>
      <c r="DI48" s="10">
        <f t="shared" ref="DI48:DI49" si="321">DE48+DF48+DH48</f>
        <v>0</v>
      </c>
      <c r="DK48" s="16"/>
      <c r="DL48" s="50">
        <f t="shared" ref="DL48:DL49" si="322">DE48+DF48+DH48+DJ48</f>
        <v>0</v>
      </c>
      <c r="DO48" s="10">
        <f t="shared" ref="DO48:DO49" si="323">DM48+DN48</f>
        <v>0</v>
      </c>
      <c r="DQ48" s="10">
        <f t="shared" ref="DQ48:DQ49" si="324">DM48+DN48+DP48</f>
        <v>0</v>
      </c>
      <c r="DS48" s="16"/>
      <c r="DT48" s="50">
        <f t="shared" ref="DT48:DT49" si="325">DM48+DN48+DP48+DR48</f>
        <v>0</v>
      </c>
    </row>
    <row r="49" spans="2:124" x14ac:dyDescent="0.25">
      <c r="B49" s="5" t="s">
        <v>44</v>
      </c>
      <c r="C49" s="10" t="s">
        <v>57</v>
      </c>
      <c r="E49" s="49">
        <v>0</v>
      </c>
      <c r="F49" s="10">
        <v>0</v>
      </c>
      <c r="G49" s="10">
        <f t="shared" si="276"/>
        <v>0</v>
      </c>
      <c r="H49" s="10">
        <v>0</v>
      </c>
      <c r="I49" s="10">
        <f t="shared" si="277"/>
        <v>0</v>
      </c>
      <c r="J49" s="10">
        <v>0</v>
      </c>
      <c r="K49" s="10">
        <f t="shared" si="278"/>
        <v>0</v>
      </c>
      <c r="L49" s="50">
        <f t="shared" si="279"/>
        <v>0</v>
      </c>
      <c r="M49" s="49">
        <v>0</v>
      </c>
      <c r="N49" s="10">
        <v>0</v>
      </c>
      <c r="O49" s="10">
        <f t="shared" si="280"/>
        <v>0</v>
      </c>
      <c r="P49" s="10">
        <v>0</v>
      </c>
      <c r="Q49" s="10">
        <f t="shared" si="281"/>
        <v>0</v>
      </c>
      <c r="R49" s="10">
        <v>0</v>
      </c>
      <c r="S49" s="10">
        <f t="shared" si="282"/>
        <v>0</v>
      </c>
      <c r="T49" s="50">
        <f t="shared" si="283"/>
        <v>0</v>
      </c>
      <c r="U49" s="49">
        <v>0</v>
      </c>
      <c r="V49" s="10">
        <v>0</v>
      </c>
      <c r="W49" s="10">
        <f t="shared" si="284"/>
        <v>0</v>
      </c>
      <c r="X49" s="10">
        <v>0</v>
      </c>
      <c r="Y49" s="10">
        <f t="shared" si="285"/>
        <v>0</v>
      </c>
      <c r="Z49" s="10">
        <v>0</v>
      </c>
      <c r="AA49" s="10">
        <f t="shared" si="286"/>
        <v>0</v>
      </c>
      <c r="AB49" s="50">
        <f t="shared" si="287"/>
        <v>0</v>
      </c>
      <c r="AC49" s="49">
        <v>0</v>
      </c>
      <c r="AD49" s="10">
        <v>0</v>
      </c>
      <c r="AE49" s="10">
        <f t="shared" si="288"/>
        <v>0</v>
      </c>
      <c r="AF49" s="10">
        <v>0</v>
      </c>
      <c r="AG49" s="10">
        <f t="shared" si="289"/>
        <v>0</v>
      </c>
      <c r="AH49" s="10">
        <v>0</v>
      </c>
      <c r="AI49" s="10">
        <f t="shared" si="290"/>
        <v>0</v>
      </c>
      <c r="AJ49" s="50">
        <f t="shared" si="291"/>
        <v>0</v>
      </c>
      <c r="AK49" s="49">
        <v>0</v>
      </c>
      <c r="AL49" s="10">
        <v>0</v>
      </c>
      <c r="AM49" s="10">
        <f t="shared" si="292"/>
        <v>0</v>
      </c>
      <c r="AN49" s="10">
        <v>0</v>
      </c>
      <c r="AO49" s="10">
        <f t="shared" si="293"/>
        <v>0</v>
      </c>
      <c r="AP49" s="10">
        <v>0</v>
      </c>
      <c r="AQ49" s="10">
        <f t="shared" si="294"/>
        <v>0</v>
      </c>
      <c r="AR49" s="50">
        <f t="shared" si="295"/>
        <v>0</v>
      </c>
      <c r="AS49" s="49">
        <v>0</v>
      </c>
      <c r="AT49" s="10">
        <v>0</v>
      </c>
      <c r="AU49" s="10">
        <f t="shared" si="296"/>
        <v>0</v>
      </c>
      <c r="AV49" s="10">
        <v>0</v>
      </c>
      <c r="AW49" s="10">
        <f t="shared" si="297"/>
        <v>0</v>
      </c>
      <c r="AX49" s="16"/>
      <c r="AY49" s="13"/>
      <c r="AZ49" s="50">
        <f t="shared" si="298"/>
        <v>0</v>
      </c>
      <c r="BA49" s="16"/>
      <c r="BB49" s="16"/>
      <c r="BC49" s="10">
        <f t="shared" si="299"/>
        <v>0</v>
      </c>
      <c r="BD49" s="16"/>
      <c r="BE49" s="10">
        <f t="shared" si="300"/>
        <v>0</v>
      </c>
      <c r="BF49" s="16"/>
      <c r="BG49" s="13"/>
      <c r="BH49" s="50">
        <f t="shared" si="301"/>
        <v>0</v>
      </c>
      <c r="BI49" s="16"/>
      <c r="BJ49" s="16"/>
      <c r="BK49" s="10">
        <f t="shared" si="302"/>
        <v>0</v>
      </c>
      <c r="BL49" s="16"/>
      <c r="BM49" s="10">
        <f t="shared" si="303"/>
        <v>0</v>
      </c>
      <c r="BN49" s="16"/>
      <c r="BO49" s="13"/>
      <c r="BP49" s="50">
        <f t="shared" si="304"/>
        <v>0</v>
      </c>
      <c r="BQ49" s="16"/>
      <c r="BR49" s="16"/>
      <c r="BS49" s="10">
        <f t="shared" si="305"/>
        <v>0</v>
      </c>
      <c r="BT49" s="16"/>
      <c r="BU49" s="10">
        <f t="shared" si="306"/>
        <v>0</v>
      </c>
      <c r="BV49" s="16"/>
      <c r="BW49" s="13"/>
      <c r="BX49" s="50">
        <f t="shared" si="307"/>
        <v>0</v>
      </c>
      <c r="BY49" s="16"/>
      <c r="BZ49" s="16"/>
      <c r="CA49" s="10">
        <f t="shared" si="308"/>
        <v>0</v>
      </c>
      <c r="CB49" s="16"/>
      <c r="CC49" s="10">
        <f t="shared" si="309"/>
        <v>0</v>
      </c>
      <c r="CD49" s="16"/>
      <c r="CE49" s="13"/>
      <c r="CF49" s="50">
        <f t="shared" si="310"/>
        <v>0</v>
      </c>
      <c r="CG49" s="16"/>
      <c r="CH49" s="16"/>
      <c r="CI49" s="10">
        <f t="shared" si="311"/>
        <v>0</v>
      </c>
      <c r="CJ49" s="16"/>
      <c r="CK49" s="10">
        <f t="shared" si="312"/>
        <v>0</v>
      </c>
      <c r="CL49" s="16"/>
      <c r="CM49" s="13"/>
      <c r="CN49" s="50">
        <f t="shared" si="313"/>
        <v>0</v>
      </c>
      <c r="CO49" s="16"/>
      <c r="CP49" s="16"/>
      <c r="CQ49" s="10">
        <f t="shared" si="314"/>
        <v>0</v>
      </c>
      <c r="CR49" s="16"/>
      <c r="CS49" s="10">
        <f t="shared" si="315"/>
        <v>0</v>
      </c>
      <c r="CT49" s="16"/>
      <c r="CU49" s="13"/>
      <c r="CV49" s="50">
        <f t="shared" si="316"/>
        <v>0</v>
      </c>
      <c r="CW49" s="16"/>
      <c r="CX49" s="16"/>
      <c r="CY49" s="10">
        <f t="shared" si="317"/>
        <v>0</v>
      </c>
      <c r="CZ49" s="16"/>
      <c r="DA49" s="10">
        <f t="shared" si="318"/>
        <v>0</v>
      </c>
      <c r="DB49" s="16"/>
      <c r="DC49" s="13"/>
      <c r="DD49" s="50">
        <f t="shared" si="319"/>
        <v>0</v>
      </c>
      <c r="DE49" s="16"/>
      <c r="DF49" s="16"/>
      <c r="DG49" s="10">
        <f t="shared" si="320"/>
        <v>0</v>
      </c>
      <c r="DH49" s="16"/>
      <c r="DI49" s="10">
        <f t="shared" si="321"/>
        <v>0</v>
      </c>
      <c r="DJ49" s="16"/>
      <c r="DK49" s="13"/>
      <c r="DL49" s="50">
        <f t="shared" si="322"/>
        <v>0</v>
      </c>
      <c r="DM49" s="16"/>
      <c r="DN49" s="16"/>
      <c r="DO49" s="10">
        <f t="shared" si="323"/>
        <v>0</v>
      </c>
      <c r="DP49" s="16"/>
      <c r="DQ49" s="10">
        <f t="shared" si="324"/>
        <v>0</v>
      </c>
      <c r="DR49" s="16"/>
      <c r="DS49" s="13"/>
      <c r="DT49" s="50">
        <f t="shared" si="325"/>
        <v>0</v>
      </c>
    </row>
    <row r="50" spans="2:124" x14ac:dyDescent="0.25">
      <c r="B50" s="40" t="s">
        <v>45</v>
      </c>
      <c r="C50" s="40" t="s">
        <v>57</v>
      </c>
      <c r="D50" s="40"/>
      <c r="E50" s="65">
        <f t="shared" ref="E50:BH50" si="326">E41-E43+E45+E47+E48-E49</f>
        <v>41359.300000000003</v>
      </c>
      <c r="F50" s="16">
        <f t="shared" si="326"/>
        <v>56312.200000000004</v>
      </c>
      <c r="G50" s="16">
        <f t="shared" si="326"/>
        <v>97671.500000000015</v>
      </c>
      <c r="H50" s="16">
        <f t="shared" si="326"/>
        <v>59492.599999999991</v>
      </c>
      <c r="I50" s="16">
        <f t="shared" si="326"/>
        <v>157164.09999999998</v>
      </c>
      <c r="J50" s="16">
        <f t="shared" si="326"/>
        <v>61041.000000000029</v>
      </c>
      <c r="K50" s="16">
        <f t="shared" si="326"/>
        <v>120533.60000000002</v>
      </c>
      <c r="L50" s="62">
        <f t="shared" si="326"/>
        <v>218205.09999999995</v>
      </c>
      <c r="M50" s="65">
        <f t="shared" si="326"/>
        <v>53974.900000000009</v>
      </c>
      <c r="N50" s="16">
        <f t="shared" si="326"/>
        <v>61447.699999999975</v>
      </c>
      <c r="O50" s="16">
        <f t="shared" si="326"/>
        <v>115422.6</v>
      </c>
      <c r="P50" s="16">
        <f t="shared" si="326"/>
        <v>69160.100000000006</v>
      </c>
      <c r="Q50" s="16">
        <f t="shared" si="326"/>
        <v>184582.69999999998</v>
      </c>
      <c r="R50" s="16">
        <f t="shared" si="326"/>
        <v>68250.3</v>
      </c>
      <c r="S50" s="16">
        <f t="shared" si="326"/>
        <v>137410.40000000005</v>
      </c>
      <c r="T50" s="62">
        <f t="shared" si="326"/>
        <v>252833</v>
      </c>
      <c r="U50" s="65">
        <f t="shared" si="326"/>
        <v>73020.900000000009</v>
      </c>
      <c r="V50" s="16">
        <f t="shared" si="326"/>
        <v>77503.500000000015</v>
      </c>
      <c r="W50" s="16">
        <f t="shared" si="326"/>
        <v>150524.40000000005</v>
      </c>
      <c r="X50" s="16">
        <f t="shared" si="326"/>
        <v>81701</v>
      </c>
      <c r="Y50" s="16">
        <f t="shared" si="326"/>
        <v>232225.39999999997</v>
      </c>
      <c r="Z50" s="16">
        <f t="shared" si="326"/>
        <v>82739.399999999965</v>
      </c>
      <c r="AA50" s="16">
        <f t="shared" si="326"/>
        <v>164440.39999999997</v>
      </c>
      <c r="AB50" s="62">
        <f t="shared" si="326"/>
        <v>314964.80000000005</v>
      </c>
      <c r="AC50" s="65">
        <f t="shared" si="326"/>
        <v>84245.2</v>
      </c>
      <c r="AD50" s="16">
        <f t="shared" si="326"/>
        <v>81603.8</v>
      </c>
      <c r="AE50" s="16">
        <f t="shared" si="326"/>
        <v>165849</v>
      </c>
      <c r="AF50" s="16">
        <f t="shared" si="326"/>
        <v>81532.200000000012</v>
      </c>
      <c r="AG50" s="16">
        <f t="shared" si="326"/>
        <v>247381.19999999998</v>
      </c>
      <c r="AH50" s="16">
        <f t="shared" si="326"/>
        <v>83612.499999999985</v>
      </c>
      <c r="AI50" s="16">
        <f t="shared" si="326"/>
        <v>165144.70000000004</v>
      </c>
      <c r="AJ50" s="62">
        <f t="shared" si="326"/>
        <v>330993.7</v>
      </c>
      <c r="AK50" s="65">
        <f t="shared" si="326"/>
        <v>85103.2</v>
      </c>
      <c r="AL50" s="16">
        <f t="shared" si="326"/>
        <v>83939.7</v>
      </c>
      <c r="AM50" s="16">
        <f t="shared" si="326"/>
        <v>169042.9</v>
      </c>
      <c r="AN50" s="16">
        <f t="shared" si="326"/>
        <v>80958.700000000012</v>
      </c>
      <c r="AO50" s="16">
        <f t="shared" si="326"/>
        <v>250001.59999999992</v>
      </c>
      <c r="AP50" s="16">
        <f t="shared" si="326"/>
        <v>84474.8</v>
      </c>
      <c r="AQ50" s="16">
        <f t="shared" si="326"/>
        <v>165433.50000000003</v>
      </c>
      <c r="AR50" s="62">
        <f t="shared" si="326"/>
        <v>334476.39999999997</v>
      </c>
      <c r="AS50" s="65">
        <f t="shared" si="326"/>
        <v>87625.700000000026</v>
      </c>
      <c r="AT50" s="16">
        <f t="shared" si="326"/>
        <v>87329.1</v>
      </c>
      <c r="AU50" s="16">
        <f>AU41-AU43+AU45+AU47+AU48-AU49</f>
        <v>174954.8</v>
      </c>
      <c r="AV50" s="16">
        <f t="shared" si="326"/>
        <v>84134.199999999983</v>
      </c>
      <c r="AW50" s="16">
        <f t="shared" si="326"/>
        <v>259089.00000000006</v>
      </c>
      <c r="AX50" s="16">
        <f>AX41-AX43+AX45+AX47+AX48-AX49</f>
        <v>18530.945999999993</v>
      </c>
      <c r="AY50" s="16">
        <f t="shared" si="326"/>
        <v>103949.54599999999</v>
      </c>
      <c r="AZ50" s="62">
        <f t="shared" si="326"/>
        <v>277619.946</v>
      </c>
      <c r="BA50" s="16">
        <f t="shared" si="326"/>
        <v>19457.493299999987</v>
      </c>
      <c r="BB50" s="16">
        <f t="shared" si="326"/>
        <v>20430.367965000012</v>
      </c>
      <c r="BC50" s="16">
        <f>BC41-BC43+BC45+BC47+BC48-BC49</f>
        <v>39887.861264999912</v>
      </c>
      <c r="BD50" s="16">
        <f t="shared" si="326"/>
        <v>21451.886363249978</v>
      </c>
      <c r="BE50" s="16">
        <f t="shared" si="326"/>
        <v>61339.747628249854</v>
      </c>
      <c r="BF50" s="16">
        <f t="shared" si="326"/>
        <v>22524.48068141249</v>
      </c>
      <c r="BG50" s="16">
        <f t="shared" si="326"/>
        <v>43976.367044662431</v>
      </c>
      <c r="BH50" s="62">
        <f t="shared" si="326"/>
        <v>83864.228309662227</v>
      </c>
      <c r="BI50" s="16">
        <f t="shared" ref="BI50" si="327">BI41-BI43+BI45+BI47+BI48-BI49</f>
        <v>23650.704715483123</v>
      </c>
      <c r="BJ50" s="16">
        <f t="shared" ref="BJ50" si="328">BJ41-BJ43+BJ45+BJ47+BJ48-BJ49</f>
        <v>24833.239951257259</v>
      </c>
      <c r="BK50" s="16">
        <f>BK41-BK43+BK45+BK47+BK48-BK49</f>
        <v>48483.944666740426</v>
      </c>
      <c r="BL50" s="16">
        <f t="shared" ref="BL50" si="329">BL41-BL43+BL45+BL47+BL48-BL49</f>
        <v>26074.901948820159</v>
      </c>
      <c r="BM50" s="16">
        <f t="shared" ref="BM50" si="330">BM41-BM43+BM45+BM47+BM48-BM49</f>
        <v>74558.846615560557</v>
      </c>
      <c r="BN50" s="16">
        <f t="shared" ref="BN50" si="331">BN41-BN43+BN45+BN47+BN48-BN49</f>
        <v>27378.64704626114</v>
      </c>
      <c r="BO50" s="16">
        <f t="shared" ref="BO50" si="332">BO41-BO43+BO45+BO47+BO48-BO49</f>
        <v>53453.548995081277</v>
      </c>
      <c r="BP50" s="62">
        <f t="shared" ref="BP50" si="333">BP41-BP43+BP45+BP47+BP48-BP49</f>
        <v>101937.49366182176</v>
      </c>
      <c r="BQ50" s="16">
        <f t="shared" ref="BQ50" si="334">BQ41-BQ43+BQ45+BQ47+BQ48-BQ49</f>
        <v>28747.579398574206</v>
      </c>
      <c r="BR50" s="16">
        <f t="shared" ref="BR50" si="335">BR41-BR43+BR45+BR47+BR48-BR49</f>
        <v>30184.958368502907</v>
      </c>
      <c r="BS50" s="16">
        <f>BS41-BS43+BS45+BS47+BS48-BS49</f>
        <v>58932.537767077098</v>
      </c>
      <c r="BT50" s="16">
        <f t="shared" ref="BT50" si="336">BT41-BT43+BT45+BT47+BT48-BT49</f>
        <v>31694.206286928093</v>
      </c>
      <c r="BU50" s="16">
        <f t="shared" ref="BU50" si="337">BU41-BU43+BU45+BU47+BU48-BU49</f>
        <v>90626.744054005074</v>
      </c>
      <c r="BV50" s="16">
        <f t="shared" ref="BV50" si="338">BV41-BV43+BV45+BV47+BV48-BV49</f>
        <v>33278.916601274505</v>
      </c>
      <c r="BW50" s="16">
        <f t="shared" ref="BW50" si="339">BW41-BW43+BW45+BW47+BW48-BW49</f>
        <v>64973.122888202459</v>
      </c>
      <c r="BX50" s="62">
        <f t="shared" ref="BX50" si="340">BX41-BX43+BX45+BX47+BX48-BX49</f>
        <v>123905.66065527944</v>
      </c>
      <c r="BY50" s="16">
        <f t="shared" ref="BY50" si="341">BY41-BY43+BY45+BY47+BY48-BY49</f>
        <v>34942.862431338181</v>
      </c>
      <c r="BZ50" s="16">
        <f t="shared" ref="BZ50" si="342">BZ41-BZ43+BZ45+BZ47+BZ48-BZ49</f>
        <v>36690.005552905095</v>
      </c>
      <c r="CA50" s="16">
        <f>CA41-CA43+CA45+CA47+CA48-CA49</f>
        <v>71632.86798424329</v>
      </c>
      <c r="CB50" s="16">
        <f t="shared" ref="CB50" si="343">CB41-CB43+CB45+CB47+CB48-CB49</f>
        <v>38524.505830550348</v>
      </c>
      <c r="CC50" s="16">
        <f t="shared" ref="CC50" si="344">CC41-CC43+CC45+CC47+CC48-CC49</f>
        <v>110157.37381479365</v>
      </c>
      <c r="CD50" s="16">
        <f t="shared" ref="CD50" si="345">CD41-CD43+CD45+CD47+CD48-CD49</f>
        <v>40450.731122077937</v>
      </c>
      <c r="CE50" s="16">
        <f t="shared" ref="CE50" si="346">CE41-CE43+CE45+CE47+CE48-CE49</f>
        <v>78975.236952628242</v>
      </c>
      <c r="CF50" s="62">
        <f t="shared" ref="CF50" si="347">CF41-CF43+CF45+CF47+CF48-CF49</f>
        <v>150608.10493687142</v>
      </c>
      <c r="CG50" s="16">
        <f t="shared" ref="CG50" si="348">CG41-CG43+CG45+CG47+CG48-CG49</f>
        <v>42473.267678181801</v>
      </c>
      <c r="CH50" s="16">
        <f t="shared" ref="CH50" si="349">CH41-CH43+CH45+CH47+CH48-CH49</f>
        <v>44596.931062090895</v>
      </c>
      <c r="CI50" s="16">
        <f>CI41-CI43+CI45+CI47+CI48-CI49</f>
        <v>87070.198740272579</v>
      </c>
      <c r="CJ50" s="16">
        <f t="shared" ref="CJ50" si="350">CJ41-CJ43+CJ45+CJ47+CJ48-CJ49</f>
        <v>46826.77761519546</v>
      </c>
      <c r="CK50" s="16">
        <f t="shared" ref="CK50" si="351">CK41-CK43+CK45+CK47+CK48-CK49</f>
        <v>133896.97635546801</v>
      </c>
      <c r="CL50" s="16">
        <f t="shared" ref="CL50" si="352">CL41-CL43+CL45+CL47+CL48-CL49</f>
        <v>49168.116495955197</v>
      </c>
      <c r="CM50" s="16">
        <f t="shared" ref="CM50" si="353">CM41-CM43+CM45+CM47+CM48-CM49</f>
        <v>95994.894111150556</v>
      </c>
      <c r="CN50" s="62">
        <f t="shared" ref="CN50" si="354">CN41-CN43+CN45+CN47+CN48-CN49</f>
        <v>183065.09285142325</v>
      </c>
      <c r="CO50" s="16">
        <f t="shared" ref="CO50" si="355">CO41-CO43+CO45+CO47+CO48-CO49</f>
        <v>51626.522320753036</v>
      </c>
      <c r="CP50" s="16">
        <f t="shared" ref="CP50" si="356">CP41-CP43+CP45+CP47+CP48-CP49</f>
        <v>54207.848436790693</v>
      </c>
      <c r="CQ50" s="16">
        <f>CQ41-CQ43+CQ45+CQ47+CQ48-CQ49</f>
        <v>105834.37075754383</v>
      </c>
      <c r="CR50" s="16">
        <f t="shared" ref="CR50" si="357">CR41-CR43+CR45+CR47+CR48-CR49</f>
        <v>56918.240858630219</v>
      </c>
      <c r="CS50" s="16">
        <f t="shared" ref="CS50" si="358">CS41-CS43+CS45+CS47+CS48-CS49</f>
        <v>162752.61161617388</v>
      </c>
      <c r="CT50" s="16">
        <f t="shared" ref="CT50" si="359">CT41-CT43+CT45+CT47+CT48-CT49</f>
        <v>59764.152901561742</v>
      </c>
      <c r="CU50" s="16">
        <f t="shared" ref="CU50" si="360">CU41-CU43+CU45+CU47+CU48-CU49</f>
        <v>116682.39376019186</v>
      </c>
      <c r="CV50" s="62">
        <f t="shared" ref="CV50" si="361">CV41-CV43+CV45+CV47+CV48-CV49</f>
        <v>222516.76451773557</v>
      </c>
      <c r="CW50" s="16">
        <f t="shared" ref="CW50" si="362">CW41-CW43+CW45+CW47+CW48-CW49</f>
        <v>62752.360546639844</v>
      </c>
      <c r="CX50" s="16">
        <f t="shared" ref="CX50" si="363">CX41-CX43+CX45+CX47+CX48-CX49</f>
        <v>65889.978573971923</v>
      </c>
      <c r="CY50" s="16">
        <f>CY41-CY43+CY45+CY47+CY48-CY49</f>
        <v>128642.33912061161</v>
      </c>
      <c r="CZ50" s="16">
        <f t="shared" ref="CZ50" si="364">CZ41-CZ43+CZ45+CZ47+CZ48-CZ49</f>
        <v>69184.477502670488</v>
      </c>
      <c r="DA50" s="16">
        <f t="shared" ref="DA50" si="365">DA41-DA43+DA45+DA47+DA48-DA49</f>
        <v>197826.81662328192</v>
      </c>
      <c r="DB50" s="16">
        <f t="shared" ref="DB50" si="366">DB41-DB43+DB45+DB47+DB48-DB49</f>
        <v>72643.701377803809</v>
      </c>
      <c r="DC50" s="16">
        <f t="shared" ref="DC50" si="367">DC41-DC43+DC45+DC47+DC48-DC49</f>
        <v>141828.17888047433</v>
      </c>
      <c r="DD50" s="62">
        <f t="shared" ref="DD50" si="368">DD41-DD43+DD45+DD47+DD48-DD49</f>
        <v>270470.51800108573</v>
      </c>
      <c r="DE50" s="16">
        <f t="shared" ref="DE50" si="369">DE41-DE43+DE45+DE47+DE48-DE49</f>
        <v>76275.886446694029</v>
      </c>
      <c r="DF50" s="16">
        <f t="shared" ref="DF50" si="370">DF41-DF43+DF45+DF47+DF48-DF49</f>
        <v>80089.68076902887</v>
      </c>
      <c r="DG50" s="16">
        <f>DG41-DG43+DG45+DG47+DG48-DG49</f>
        <v>156365.5672157231</v>
      </c>
      <c r="DH50" s="16">
        <f t="shared" ref="DH50" si="371">DH41-DH43+DH45+DH47+DH48-DH49</f>
        <v>84094.164807480382</v>
      </c>
      <c r="DI50" s="16">
        <f t="shared" ref="DI50" si="372">DI41-DI43+DI45+DI47+DI48-DI49</f>
        <v>240459.73202320305</v>
      </c>
      <c r="DJ50" s="16">
        <f t="shared" ref="DJ50" si="373">DJ41-DJ43+DJ45+DJ47+DJ48-DJ49</f>
        <v>88298.873047854431</v>
      </c>
      <c r="DK50" s="16">
        <f t="shared" ref="DK50" si="374">DK41-DK43+DK45+DK47+DK48-DK49</f>
        <v>172393.03785533481</v>
      </c>
      <c r="DL50" s="62">
        <f t="shared" ref="DL50" si="375">DL41-DL43+DL45+DL47+DL48-DL49</f>
        <v>328758.60507105768</v>
      </c>
      <c r="DM50" s="16">
        <f t="shared" ref="DM50" si="376">DM41-DM43+DM45+DM47+DM48-DM49</f>
        <v>92713.816700247058</v>
      </c>
      <c r="DN50" s="16">
        <f t="shared" ref="DN50" si="377">DN41-DN43+DN45+DN47+DN48-DN49</f>
        <v>97349.507535259443</v>
      </c>
      <c r="DO50" s="16">
        <f>DO41-DO43+DO45+DO47+DO48-DO49</f>
        <v>190063.32423550653</v>
      </c>
      <c r="DP50" s="16">
        <f t="shared" ref="DP50" si="378">DP41-DP43+DP45+DP47+DP48-DP49</f>
        <v>102216.98291202242</v>
      </c>
      <c r="DQ50" s="16">
        <f t="shared" ref="DQ50" si="379">DQ41-DQ43+DQ45+DQ47+DQ48-DQ49</f>
        <v>292280.30714752851</v>
      </c>
      <c r="DR50" s="16">
        <f t="shared" ref="DR50" si="380">DR41-DR43+DR45+DR47+DR48-DR49</f>
        <v>107327.83205762345</v>
      </c>
      <c r="DS50" s="16">
        <f t="shared" ref="DS50" si="381">DS41-DS43+DS45+DS47+DS48-DS49</f>
        <v>209544.81496964575</v>
      </c>
      <c r="DT50" s="62">
        <f t="shared" ref="DT50" si="382">DT41-DT43+DT45+DT47+DT48-DT49</f>
        <v>399608.13920515263</v>
      </c>
    </row>
    <row r="51" spans="2:124" ht="14.4" x14ac:dyDescent="0.3">
      <c r="B51" s="41" t="s">
        <v>46</v>
      </c>
      <c r="C51" s="42" t="s">
        <v>58</v>
      </c>
      <c r="D51" s="42"/>
      <c r="E51" s="69">
        <f t="shared" ref="E51:AJ51" si="383">IFERROR(E50/E13,"na")</f>
        <v>0.39470781011713552</v>
      </c>
      <c r="F51" s="13">
        <f t="shared" si="383"/>
        <v>0.42830098700848279</v>
      </c>
      <c r="G51" s="13">
        <f t="shared" si="383"/>
        <v>0.41340211552648815</v>
      </c>
      <c r="H51" s="13">
        <f t="shared" si="383"/>
        <v>0.42120205487210854</v>
      </c>
      <c r="I51" s="13">
        <f t="shared" si="383"/>
        <v>0.41632047045422932</v>
      </c>
      <c r="J51" s="13">
        <f t="shared" si="383"/>
        <v>0.39625768531916611</v>
      </c>
      <c r="K51" s="13">
        <f t="shared" si="383"/>
        <v>0.4081892792980425</v>
      </c>
      <c r="L51" s="64">
        <f t="shared" si="383"/>
        <v>0.41050626919852684</v>
      </c>
      <c r="M51" s="69">
        <f t="shared" si="383"/>
        <v>0.3807291108239424</v>
      </c>
      <c r="N51" s="13">
        <f t="shared" si="383"/>
        <v>0.4139458838968012</v>
      </c>
      <c r="O51" s="13">
        <f t="shared" si="383"/>
        <v>0.39771959022917808</v>
      </c>
      <c r="P51" s="13">
        <f t="shared" si="383"/>
        <v>0.37657003778762704</v>
      </c>
      <c r="Q51" s="13">
        <f t="shared" si="383"/>
        <v>0.38952263178220137</v>
      </c>
      <c r="R51" s="13">
        <f t="shared" si="383"/>
        <v>0.38442166900792046</v>
      </c>
      <c r="S51" s="13">
        <f t="shared" si="383"/>
        <v>0.3804293598362341</v>
      </c>
      <c r="T51" s="64">
        <f t="shared" si="383"/>
        <v>0.38813237516448956</v>
      </c>
      <c r="U51" s="69">
        <f t="shared" si="383"/>
        <v>0.36821091135363498</v>
      </c>
      <c r="V51" s="13">
        <f t="shared" si="383"/>
        <v>0.41650634135855552</v>
      </c>
      <c r="W51" s="13">
        <f t="shared" si="383"/>
        <v>0.39159016287250004</v>
      </c>
      <c r="X51" s="13">
        <f t="shared" si="383"/>
        <v>0.42953842271426057</v>
      </c>
      <c r="Y51" s="13">
        <f t="shared" si="383"/>
        <v>0.40415197236612926</v>
      </c>
      <c r="Z51" s="13">
        <f t="shared" si="383"/>
        <v>0.43413863468338432</v>
      </c>
      <c r="AA51" s="13">
        <f t="shared" si="383"/>
        <v>0.43184080229124011</v>
      </c>
      <c r="AB51" s="64">
        <f t="shared" si="383"/>
        <v>0.41162071093926539</v>
      </c>
      <c r="AC51" s="69">
        <f t="shared" si="383"/>
        <v>0.45197183612418373</v>
      </c>
      <c r="AD51" s="13">
        <f t="shared" si="383"/>
        <v>0.42347542970894686</v>
      </c>
      <c r="AE51" s="13">
        <f t="shared" si="383"/>
        <v>0.43748664582756303</v>
      </c>
      <c r="AF51" s="13">
        <f t="shared" si="383"/>
        <v>0.41844645744052972</v>
      </c>
      <c r="AG51" s="13">
        <f t="shared" si="383"/>
        <v>0.43102275499181097</v>
      </c>
      <c r="AH51" s="13">
        <f t="shared" si="383"/>
        <v>0.42996191086411989</v>
      </c>
      <c r="AI51" s="13">
        <f t="shared" si="383"/>
        <v>0.42419856263609024</v>
      </c>
      <c r="AJ51" s="64">
        <f t="shared" si="383"/>
        <v>0.43075428071840771</v>
      </c>
      <c r="AK51" s="69">
        <f t="shared" ref="AK51:BP51" si="384">IFERROR(AK50/AK13,"na")</f>
        <v>0.42488716699285056</v>
      </c>
      <c r="AL51" s="13">
        <f t="shared" si="384"/>
        <v>0.37671714562813119</v>
      </c>
      <c r="AM51" s="13">
        <f t="shared" si="384"/>
        <v>0.39952008307908793</v>
      </c>
      <c r="AN51" s="13">
        <f t="shared" si="384"/>
        <v>0.39783184062097365</v>
      </c>
      <c r="AO51" s="13">
        <f t="shared" si="384"/>
        <v>0.39897180835368201</v>
      </c>
      <c r="AP51" s="13">
        <f t="shared" si="384"/>
        <v>0.41457257331535169</v>
      </c>
      <c r="AQ51" s="13">
        <f t="shared" si="384"/>
        <v>0.40620762877292688</v>
      </c>
      <c r="AR51" s="64">
        <f t="shared" si="384"/>
        <v>0.40280002500065332</v>
      </c>
      <c r="AS51" s="69">
        <f t="shared" si="384"/>
        <v>0.37885068106107617</v>
      </c>
      <c r="AT51" s="13">
        <f t="shared" si="384"/>
        <v>0.41084717343828953</v>
      </c>
      <c r="AU51" s="13">
        <f t="shared" si="384"/>
        <v>0.39417364477942091</v>
      </c>
      <c r="AV51" s="13">
        <f t="shared" si="384"/>
        <v>0.38759660638403726</v>
      </c>
      <c r="AW51" s="13">
        <f t="shared" si="384"/>
        <v>0.39201353873435235</v>
      </c>
      <c r="AX51" s="13">
        <f t="shared" si="384"/>
        <v>8.1304706762538981E-2</v>
      </c>
      <c r="AY51" s="13">
        <f t="shared" si="384"/>
        <v>0.23360177166874327</v>
      </c>
      <c r="AZ51" s="64">
        <f t="shared" si="384"/>
        <v>0.31234024342472583</v>
      </c>
      <c r="BA51" s="13">
        <f t="shared" si="384"/>
        <v>8.1304706762538967E-2</v>
      </c>
      <c r="BB51" s="13">
        <f t="shared" si="384"/>
        <v>8.1304706762539064E-2</v>
      </c>
      <c r="BC51" s="13">
        <f t="shared" si="384"/>
        <v>8.1304706762538842E-2</v>
      </c>
      <c r="BD51" s="13">
        <f t="shared" si="384"/>
        <v>8.1304706762538939E-2</v>
      </c>
      <c r="BE51" s="13">
        <f t="shared" si="384"/>
        <v>8.1304706762538828E-2</v>
      </c>
      <c r="BF51" s="13">
        <f t="shared" si="384"/>
        <v>8.1304706762538981E-2</v>
      </c>
      <c r="BG51" s="13">
        <f t="shared" si="384"/>
        <v>8.1304706762538884E-2</v>
      </c>
      <c r="BH51" s="64">
        <f t="shared" si="384"/>
        <v>8.1304706762538759E-2</v>
      </c>
      <c r="BI51" s="13">
        <f t="shared" si="384"/>
        <v>8.1304706762539009E-2</v>
      </c>
      <c r="BJ51" s="13">
        <f t="shared" si="384"/>
        <v>8.1304706762538939E-2</v>
      </c>
      <c r="BK51" s="13">
        <f t="shared" si="384"/>
        <v>8.1304706762539036E-2</v>
      </c>
      <c r="BL51" s="13">
        <f t="shared" si="384"/>
        <v>8.1304706762539036E-2</v>
      </c>
      <c r="BM51" s="13">
        <f t="shared" si="384"/>
        <v>8.1304706762539009E-2</v>
      </c>
      <c r="BN51" s="13">
        <f t="shared" si="384"/>
        <v>8.1304706762538953E-2</v>
      </c>
      <c r="BO51" s="13">
        <f t="shared" si="384"/>
        <v>8.1304706762538967E-2</v>
      </c>
      <c r="BP51" s="64">
        <f t="shared" si="384"/>
        <v>8.130470676253905E-2</v>
      </c>
      <c r="BQ51" s="13">
        <f t="shared" ref="BQ51:CV51" si="385">IFERROR(BQ50/BQ13,"na")</f>
        <v>8.1304706762538981E-2</v>
      </c>
      <c r="BR51" s="13">
        <f t="shared" si="385"/>
        <v>8.1304706762538953E-2</v>
      </c>
      <c r="BS51" s="13">
        <f t="shared" si="385"/>
        <v>8.1304706762538953E-2</v>
      </c>
      <c r="BT51" s="13">
        <f t="shared" si="385"/>
        <v>8.130470676253905E-2</v>
      </c>
      <c r="BU51" s="13">
        <f t="shared" si="385"/>
        <v>8.1304706762538884E-2</v>
      </c>
      <c r="BV51" s="13">
        <f t="shared" si="385"/>
        <v>8.1304706762539064E-2</v>
      </c>
      <c r="BW51" s="13">
        <f t="shared" si="385"/>
        <v>8.1304706762538884E-2</v>
      </c>
      <c r="BX51" s="64">
        <f t="shared" si="385"/>
        <v>8.1304706762538856E-2</v>
      </c>
      <c r="BY51" s="13">
        <f t="shared" si="385"/>
        <v>8.1304706762538953E-2</v>
      </c>
      <c r="BZ51" s="13">
        <f t="shared" si="385"/>
        <v>8.1304706762538953E-2</v>
      </c>
      <c r="CA51" s="13">
        <f t="shared" si="385"/>
        <v>8.1304706762538967E-2</v>
      </c>
      <c r="CB51" s="13">
        <f t="shared" si="385"/>
        <v>8.1304706762538939E-2</v>
      </c>
      <c r="CC51" s="13">
        <f t="shared" si="385"/>
        <v>8.1304706762538981E-2</v>
      </c>
      <c r="CD51" s="13">
        <f t="shared" si="385"/>
        <v>8.1304706762539092E-2</v>
      </c>
      <c r="CE51" s="13">
        <f t="shared" si="385"/>
        <v>8.1304706762538981E-2</v>
      </c>
      <c r="CF51" s="64">
        <f t="shared" si="385"/>
        <v>8.1304706762538911E-2</v>
      </c>
      <c r="CG51" s="13">
        <f t="shared" si="385"/>
        <v>8.1304706762539022E-2</v>
      </c>
      <c r="CH51" s="13">
        <f t="shared" si="385"/>
        <v>8.1304706762539022E-2</v>
      </c>
      <c r="CI51" s="13">
        <f t="shared" si="385"/>
        <v>8.1304706762538911E-2</v>
      </c>
      <c r="CJ51" s="13">
        <f t="shared" si="385"/>
        <v>8.130470676253905E-2</v>
      </c>
      <c r="CK51" s="13">
        <f t="shared" si="385"/>
        <v>8.1304706762538953E-2</v>
      </c>
      <c r="CL51" s="13">
        <f t="shared" si="385"/>
        <v>8.1304706762538981E-2</v>
      </c>
      <c r="CM51" s="13">
        <f t="shared" si="385"/>
        <v>8.1304706762538939E-2</v>
      </c>
      <c r="CN51" s="64">
        <f t="shared" si="385"/>
        <v>8.1304706762538981E-2</v>
      </c>
      <c r="CO51" s="13">
        <f t="shared" si="385"/>
        <v>8.1304706762539106E-2</v>
      </c>
      <c r="CP51" s="13">
        <f t="shared" si="385"/>
        <v>8.1304706762539106E-2</v>
      </c>
      <c r="CQ51" s="13">
        <f t="shared" si="385"/>
        <v>8.1304706762539175E-2</v>
      </c>
      <c r="CR51" s="13">
        <f t="shared" si="385"/>
        <v>8.1304706762539078E-2</v>
      </c>
      <c r="CS51" s="13">
        <f t="shared" si="385"/>
        <v>8.1304706762539064E-2</v>
      </c>
      <c r="CT51" s="13">
        <f t="shared" si="385"/>
        <v>8.1304706762539092E-2</v>
      </c>
      <c r="CU51" s="13">
        <f t="shared" si="385"/>
        <v>8.1304706762539022E-2</v>
      </c>
      <c r="CV51" s="64">
        <f t="shared" si="385"/>
        <v>8.130470676253905E-2</v>
      </c>
      <c r="CW51" s="13">
        <f t="shared" ref="CW51:DT51" si="386">IFERROR(CW50/CW13,"na")</f>
        <v>8.1304706762539106E-2</v>
      </c>
      <c r="CX51" s="13">
        <f t="shared" si="386"/>
        <v>8.1304706762539203E-2</v>
      </c>
      <c r="CY51" s="13">
        <f t="shared" si="386"/>
        <v>8.1304706762539064E-2</v>
      </c>
      <c r="CZ51" s="13">
        <f t="shared" si="386"/>
        <v>8.1304706762539161E-2</v>
      </c>
      <c r="DA51" s="13">
        <f t="shared" si="386"/>
        <v>8.1304706762539022E-2</v>
      </c>
      <c r="DB51" s="13">
        <f t="shared" si="386"/>
        <v>8.1304706762538939E-2</v>
      </c>
      <c r="DC51" s="13">
        <f t="shared" si="386"/>
        <v>8.1304706762539064E-2</v>
      </c>
      <c r="DD51" s="64">
        <f t="shared" si="386"/>
        <v>8.1304706762539009E-2</v>
      </c>
      <c r="DE51" s="13">
        <f t="shared" si="386"/>
        <v>8.1304706762538953E-2</v>
      </c>
      <c r="DF51" s="13">
        <f t="shared" si="386"/>
        <v>8.1304706762539092E-2</v>
      </c>
      <c r="DG51" s="13">
        <f t="shared" si="386"/>
        <v>8.1304706762539133E-2</v>
      </c>
      <c r="DH51" s="13">
        <f t="shared" si="386"/>
        <v>8.1304706762539161E-2</v>
      </c>
      <c r="DI51" s="13">
        <f t="shared" si="386"/>
        <v>8.1304706762538995E-2</v>
      </c>
      <c r="DJ51" s="13">
        <f t="shared" si="386"/>
        <v>8.1304706762539175E-2</v>
      </c>
      <c r="DK51" s="13">
        <f t="shared" si="386"/>
        <v>8.1304706762539161E-2</v>
      </c>
      <c r="DL51" s="64">
        <f t="shared" si="386"/>
        <v>8.1304706762539092E-2</v>
      </c>
      <c r="DM51" s="13">
        <f t="shared" si="386"/>
        <v>8.1304706762539092E-2</v>
      </c>
      <c r="DN51" s="13">
        <f t="shared" si="386"/>
        <v>8.1304706762539133E-2</v>
      </c>
      <c r="DO51" s="13">
        <f t="shared" si="386"/>
        <v>8.1304706762539133E-2</v>
      </c>
      <c r="DP51" s="13">
        <f t="shared" si="386"/>
        <v>8.1304706762539133E-2</v>
      </c>
      <c r="DQ51" s="13">
        <f t="shared" si="386"/>
        <v>8.1304706762539009E-2</v>
      </c>
      <c r="DR51" s="13">
        <f t="shared" si="386"/>
        <v>8.1304706762539064E-2</v>
      </c>
      <c r="DS51" s="13">
        <f t="shared" si="386"/>
        <v>8.130470676253905E-2</v>
      </c>
      <c r="DT51" s="64">
        <f t="shared" si="386"/>
        <v>8.1304706762539161E-2</v>
      </c>
    </row>
    <row r="52" spans="2:124" s="15" customFormat="1" x14ac:dyDescent="0.25">
      <c r="B52" s="15" t="s">
        <v>202</v>
      </c>
      <c r="C52" s="15" t="s">
        <v>57</v>
      </c>
      <c r="E52" s="66">
        <f t="shared" ref="E52:AO52" si="387">E54+E58</f>
        <v>8688.0999999999985</v>
      </c>
      <c r="F52" s="15">
        <f t="shared" si="387"/>
        <v>11466.900000000001</v>
      </c>
      <c r="G52" s="15">
        <f t="shared" si="387"/>
        <v>20155</v>
      </c>
      <c r="H52" s="15">
        <f t="shared" si="387"/>
        <v>13174.1</v>
      </c>
      <c r="I52" s="15">
        <f t="shared" si="387"/>
        <v>33329.1</v>
      </c>
      <c r="J52" s="15">
        <f t="shared" si="387"/>
        <v>12223.800000000001</v>
      </c>
      <c r="K52" s="15">
        <f t="shared" si="387"/>
        <v>25397.9</v>
      </c>
      <c r="L52" s="58">
        <f t="shared" si="387"/>
        <v>45552.9</v>
      </c>
      <c r="M52" s="66">
        <f t="shared" si="387"/>
        <v>11238.699999999999</v>
      </c>
      <c r="N52" s="15">
        <f t="shared" si="387"/>
        <v>12911.6</v>
      </c>
      <c r="O52" s="15">
        <f t="shared" si="387"/>
        <v>24150.299999999996</v>
      </c>
      <c r="P52" s="15">
        <f t="shared" si="387"/>
        <v>14616.4</v>
      </c>
      <c r="Q52" s="15">
        <f t="shared" si="387"/>
        <v>38766.699999999997</v>
      </c>
      <c r="R52" s="15">
        <f t="shared" si="387"/>
        <v>13606.7</v>
      </c>
      <c r="S52" s="15">
        <f t="shared" si="387"/>
        <v>28223.1</v>
      </c>
      <c r="T52" s="58">
        <f t="shared" si="387"/>
        <v>52373.399999999994</v>
      </c>
      <c r="U52" s="66">
        <f t="shared" si="387"/>
        <v>14882.4</v>
      </c>
      <c r="V52" s="15">
        <f t="shared" si="387"/>
        <v>15684.900000000001</v>
      </c>
      <c r="W52" s="15">
        <f t="shared" si="387"/>
        <v>30567.3</v>
      </c>
      <c r="X52" s="15">
        <f t="shared" si="387"/>
        <v>17737.199999999997</v>
      </c>
      <c r="Y52" s="15">
        <f t="shared" si="387"/>
        <v>48304.5</v>
      </c>
      <c r="Z52" s="15">
        <f t="shared" si="387"/>
        <v>16079.5</v>
      </c>
      <c r="AA52" s="15">
        <f t="shared" si="387"/>
        <v>33816.700000000004</v>
      </c>
      <c r="AB52" s="58">
        <f t="shared" si="387"/>
        <v>64384</v>
      </c>
      <c r="AC52" s="66">
        <f t="shared" si="387"/>
        <v>17598.900000000001</v>
      </c>
      <c r="AD52" s="15">
        <f t="shared" si="387"/>
        <v>17577.599999999999</v>
      </c>
      <c r="AE52" s="15">
        <f t="shared" si="387"/>
        <v>35176.5</v>
      </c>
      <c r="AF52" s="15">
        <f t="shared" si="387"/>
        <v>12815.7</v>
      </c>
      <c r="AG52" s="15">
        <f t="shared" si="387"/>
        <v>47992.200000000004</v>
      </c>
      <c r="AH52" s="15">
        <f t="shared" si="387"/>
        <v>16467.5</v>
      </c>
      <c r="AI52" s="15">
        <f t="shared" si="387"/>
        <v>29283.200000000001</v>
      </c>
      <c r="AJ52" s="58">
        <f t="shared" si="387"/>
        <v>64459.700000000004</v>
      </c>
      <c r="AK52" s="66">
        <f t="shared" si="387"/>
        <v>17610.599999999999</v>
      </c>
      <c r="AL52" s="15">
        <f t="shared" si="387"/>
        <v>17935.2</v>
      </c>
      <c r="AM52" s="15">
        <f t="shared" si="387"/>
        <v>35545.800000000003</v>
      </c>
      <c r="AN52" s="15">
        <f t="shared" si="387"/>
        <v>17263.2</v>
      </c>
      <c r="AO52" s="15">
        <f t="shared" si="387"/>
        <v>52809</v>
      </c>
      <c r="AP52" s="15">
        <f t="shared" ref="AP52:AV52" si="388">AP54+AP56+AP58</f>
        <v>16808.5</v>
      </c>
      <c r="AQ52" s="15">
        <f t="shared" si="388"/>
        <v>34071.699999999997</v>
      </c>
      <c r="AR52" s="15">
        <f t="shared" si="388"/>
        <v>69617.500000000015</v>
      </c>
      <c r="AS52" s="15">
        <f t="shared" si="388"/>
        <v>17846</v>
      </c>
      <c r="AT52" s="15">
        <f t="shared" si="388"/>
        <v>17921.3</v>
      </c>
      <c r="AU52" s="15">
        <f t="shared" si="388"/>
        <v>35767.300000000003</v>
      </c>
      <c r="AV52" s="15">
        <f t="shared" si="388"/>
        <v>17356.3</v>
      </c>
      <c r="AW52" s="15">
        <f t="shared" ref="AW52" si="389">AW54+AW58</f>
        <v>53123.6</v>
      </c>
      <c r="AX52" s="15">
        <f>AX54+AX56+AX58</f>
        <v>-3520.8797399999989</v>
      </c>
      <c r="AY52" s="15">
        <f>AY54+AY56+AY58</f>
        <v>13835.420260000001</v>
      </c>
      <c r="AZ52" s="15">
        <f t="shared" ref="AZ52" si="390">AZ54+AZ56+AZ58</f>
        <v>49602.720259999995</v>
      </c>
      <c r="BA52" s="15">
        <f>BA54+BA56+BA58</f>
        <v>-3696.9237269999976</v>
      </c>
      <c r="BB52" s="15">
        <f>BB54+BB56+BB58</f>
        <v>-3881.7699133500028</v>
      </c>
      <c r="BC52" s="15">
        <f t="shared" ref="BC52" si="391">BC54+BC56+BC58</f>
        <v>-7578.6936403500004</v>
      </c>
      <c r="BD52" s="15">
        <f>BD54+BD56+BD58</f>
        <v>-4075.8584090174959</v>
      </c>
      <c r="BE52" s="15">
        <f t="shared" ref="BE52" si="392">BE54+BE58</f>
        <v>-11654.552049367496</v>
      </c>
      <c r="BF52" s="15">
        <f>BF54+BF56+BF58</f>
        <v>-4279.6513294683737</v>
      </c>
      <c r="BG52" s="15">
        <f>BG54+BG56+BG58</f>
        <v>-8355.5097384858709</v>
      </c>
      <c r="BH52" s="15">
        <f t="shared" ref="BH52" si="393">BH54+BH56+BH58</f>
        <v>-15934.203378835869</v>
      </c>
      <c r="BI52" s="15">
        <f>BI54+BI56+BI58</f>
        <v>-4493.6338959417935</v>
      </c>
      <c r="BJ52" s="15">
        <f>BJ54+BJ56+BJ58</f>
        <v>-4718.3155907388791</v>
      </c>
      <c r="BK52" s="15">
        <f t="shared" ref="BK52" si="394">BK54+BK56+BK58</f>
        <v>-9211.9494866806745</v>
      </c>
      <c r="BL52" s="15">
        <f>BL54+BL56+BL58</f>
        <v>-4954.2313702758311</v>
      </c>
      <c r="BM52" s="15">
        <f t="shared" ref="BM52" si="395">BM54+BM58</f>
        <v>-14166.180856956506</v>
      </c>
      <c r="BN52" s="15">
        <f>BN54+BN56+BN58</f>
        <v>-5201.9429387896162</v>
      </c>
      <c r="BO52" s="15">
        <f>BO54+BO56+BO58</f>
        <v>-10156.174309065447</v>
      </c>
      <c r="BP52" s="15">
        <f t="shared" ref="BP52" si="396">BP54+BP56+BP58</f>
        <v>-19368.12379574612</v>
      </c>
      <c r="BQ52" s="15">
        <f>BQ54+BQ56+BQ58</f>
        <v>-5462.0400857290997</v>
      </c>
      <c r="BR52" s="15">
        <f>BR54+BR56+BR58</f>
        <v>-5735.1420900155526</v>
      </c>
      <c r="BS52" s="15">
        <f t="shared" ref="BS52" si="397">BS54+BS56+BS58</f>
        <v>-11197.182175744652</v>
      </c>
      <c r="BT52" s="15">
        <f>BT54+BT56+BT58</f>
        <v>-6021.899194516338</v>
      </c>
      <c r="BU52" s="15">
        <f t="shared" ref="BU52" si="398">BU54+BU58</f>
        <v>-17219.081370260988</v>
      </c>
      <c r="BV52" s="15">
        <f>BV54+BV56+BV58</f>
        <v>-6322.9941542421557</v>
      </c>
      <c r="BW52" s="15">
        <f>BW54+BW56+BW58</f>
        <v>-12344.893348758493</v>
      </c>
      <c r="BX52" s="15">
        <f t="shared" ref="BX52" si="399">BX54+BX56+BX58</f>
        <v>-23542.075524503147</v>
      </c>
      <c r="BY52" s="15">
        <f>BY54+BY56+BY58</f>
        <v>-6639.1438619542541</v>
      </c>
      <c r="BZ52" s="15">
        <f>BZ54+BZ56+BZ58</f>
        <v>-6971.1010550519677</v>
      </c>
      <c r="CA52" s="15">
        <f t="shared" ref="CA52" si="400">CA54+CA56+CA58</f>
        <v>-13610.244917006223</v>
      </c>
      <c r="CB52" s="15">
        <f>CB54+CB56+CB58</f>
        <v>-7319.656107804567</v>
      </c>
      <c r="CC52" s="15">
        <f t="shared" ref="CC52" si="401">CC54+CC58</f>
        <v>-20929.901024810788</v>
      </c>
      <c r="CD52" s="15">
        <f>CD54+CD56+CD58</f>
        <v>-7685.638913194809</v>
      </c>
      <c r="CE52" s="15">
        <f>CE54+CE56+CE58</f>
        <v>-15005.295020999376</v>
      </c>
      <c r="CF52" s="15">
        <f t="shared" ref="CF52" si="402">CF54+CF56+CF58</f>
        <v>-28615.539938005597</v>
      </c>
      <c r="CG52" s="15">
        <f>CG54+CG56+CG58</f>
        <v>-8069.9208588545425</v>
      </c>
      <c r="CH52" s="15">
        <f>CH54+CH56+CH58</f>
        <v>-8473.4169017972708</v>
      </c>
      <c r="CI52" s="15">
        <f t="shared" ref="CI52" si="403">CI54+CI56+CI58</f>
        <v>-16543.337760651812</v>
      </c>
      <c r="CJ52" s="15">
        <f>CJ54+CJ56+CJ58</f>
        <v>-8897.0877468871367</v>
      </c>
      <c r="CK52" s="15">
        <f t="shared" ref="CK52" si="404">CK54+CK58</f>
        <v>-25440.425507538952</v>
      </c>
      <c r="CL52" s="15">
        <f>CL54+CL56+CL58</f>
        <v>-9341.942134231489</v>
      </c>
      <c r="CM52" s="15">
        <f>CM54+CM56+CM58</f>
        <v>-18239.029881118626</v>
      </c>
      <c r="CN52" s="15">
        <f t="shared" ref="CN52" si="405">CN54+CN56+CN58</f>
        <v>-34782.367641770441</v>
      </c>
      <c r="CO52" s="15">
        <f>CO54+CO56+CO58</f>
        <v>-9809.0392409430769</v>
      </c>
      <c r="CP52" s="15">
        <f>CP54+CP56+CP58</f>
        <v>-10299.491202990233</v>
      </c>
      <c r="CQ52" s="15">
        <f t="shared" ref="CQ52" si="406">CQ54+CQ56+CQ58</f>
        <v>-20108.530443933309</v>
      </c>
      <c r="CR52" s="15">
        <f>CR54+CR56+CR58</f>
        <v>-10814.465763139742</v>
      </c>
      <c r="CS52" s="15">
        <f t="shared" ref="CS52" si="407">CS54+CS58</f>
        <v>-30922.996207073054</v>
      </c>
      <c r="CT52" s="15">
        <f>CT54+CT56+CT58</f>
        <v>-11355.189051296733</v>
      </c>
      <c r="CU52" s="15">
        <f>CU54+CU56+CU58</f>
        <v>-22169.654814436475</v>
      </c>
      <c r="CV52" s="15">
        <f t="shared" ref="CV52" si="408">CV54+CV56+CV58</f>
        <v>-42278.185258369784</v>
      </c>
      <c r="CW52" s="15">
        <f>CW54+CW56+CW58</f>
        <v>-11922.948503861571</v>
      </c>
      <c r="CX52" s="15">
        <f>CX54+CX56+CX58</f>
        <v>-12519.095929054667</v>
      </c>
      <c r="CY52" s="15">
        <f t="shared" ref="CY52" si="409">CY54+CY56+CY58</f>
        <v>-24442.044432916238</v>
      </c>
      <c r="CZ52" s="15">
        <f>CZ54+CZ56+CZ58</f>
        <v>-13145.050725507394</v>
      </c>
      <c r="DA52" s="15">
        <f t="shared" ref="DA52" si="410">DA54+DA58</f>
        <v>-37587.095158423632</v>
      </c>
      <c r="DB52" s="15">
        <f>DB54+DB56+DB58</f>
        <v>-13802.303261782723</v>
      </c>
      <c r="DC52" s="15">
        <f>DC54+DC56+DC58</f>
        <v>-26947.353987290116</v>
      </c>
      <c r="DD52" s="15">
        <f t="shared" ref="DD52" si="411">DD54+DD56+DD58</f>
        <v>-51389.398420206358</v>
      </c>
      <c r="DE52" s="15">
        <f>DE54+DE56+DE58</f>
        <v>-14492.418424871867</v>
      </c>
      <c r="DF52" s="15">
        <f>DF54+DF56+DF58</f>
        <v>-15217.039346115485</v>
      </c>
      <c r="DG52" s="15">
        <f t="shared" ref="DG52" si="412">DG54+DG56+DG58</f>
        <v>-29709.457770987352</v>
      </c>
      <c r="DH52" s="15">
        <f>DH54+DH56+DH58</f>
        <v>-15977.891313421274</v>
      </c>
      <c r="DI52" s="15">
        <f t="shared" ref="DI52" si="413">DI54+DI58</f>
        <v>-45687.349084408634</v>
      </c>
      <c r="DJ52" s="15">
        <f>DJ54+DJ56+DJ58</f>
        <v>-16776.785879092342</v>
      </c>
      <c r="DK52" s="15">
        <f>DK54+DK56+DK58</f>
        <v>-32754.67719251362</v>
      </c>
      <c r="DL52" s="15">
        <f t="shared" ref="DL52" si="414">DL54+DL56+DL58</f>
        <v>-62464.134963500976</v>
      </c>
      <c r="DM52" s="15">
        <f>DM54+DM56+DM58</f>
        <v>-17615.625173046941</v>
      </c>
      <c r="DN52" s="15">
        <f>DN54+DN56+DN58</f>
        <v>-18496.406431699295</v>
      </c>
      <c r="DO52" s="15">
        <f t="shared" ref="DO52" si="415">DO54+DO56+DO58</f>
        <v>-36112.03160474624</v>
      </c>
      <c r="DP52" s="15">
        <f>DP54+DP56+DP58</f>
        <v>-19421.226753284263</v>
      </c>
      <c r="DQ52" s="15">
        <f t="shared" ref="DQ52" si="416">DQ54+DQ58</f>
        <v>-55533.2583580305</v>
      </c>
      <c r="DR52" s="15">
        <f>DR54+DR56+DR58</f>
        <v>-20392.288090948456</v>
      </c>
      <c r="DS52" s="15">
        <f>DS54+DS56+DS58</f>
        <v>-39813.514844232719</v>
      </c>
      <c r="DT52" s="15">
        <f t="shared" ref="DT52" si="417">DT54+DT56+DT58</f>
        <v>-75925.546448978959</v>
      </c>
    </row>
    <row r="53" spans="2:124" s="18" customFormat="1" ht="14.4" x14ac:dyDescent="0.3">
      <c r="B53" s="6" t="s">
        <v>48</v>
      </c>
      <c r="C53" s="12" t="s">
        <v>58</v>
      </c>
      <c r="D53" s="12"/>
      <c r="E53" s="67">
        <f t="shared" ref="E53:AW53" si="418">IFERROR(E52/E50,"na")</f>
        <v>0.21006400011605608</v>
      </c>
      <c r="F53" s="12">
        <f t="shared" si="418"/>
        <v>0.20363082955380896</v>
      </c>
      <c r="G53" s="12">
        <f t="shared" si="418"/>
        <v>0.20635497560700919</v>
      </c>
      <c r="H53" s="12">
        <f t="shared" si="418"/>
        <v>0.22144098593774691</v>
      </c>
      <c r="I53" s="12">
        <f t="shared" si="418"/>
        <v>0.2120656053131727</v>
      </c>
      <c r="J53" s="12">
        <f t="shared" si="418"/>
        <v>0.20025556593109542</v>
      </c>
      <c r="K53" s="12">
        <f t="shared" si="418"/>
        <v>0.21071219975177044</v>
      </c>
      <c r="L53" s="63">
        <f t="shared" si="418"/>
        <v>0.20876184837109679</v>
      </c>
      <c r="M53" s="67">
        <f t="shared" si="418"/>
        <v>0.20822085821372521</v>
      </c>
      <c r="N53" s="12">
        <f t="shared" si="418"/>
        <v>0.21012340575806751</v>
      </c>
      <c r="O53" s="12">
        <f t="shared" si="418"/>
        <v>0.2092337202592906</v>
      </c>
      <c r="P53" s="12">
        <f t="shared" si="418"/>
        <v>0.21134151049521327</v>
      </c>
      <c r="Q53" s="12">
        <f t="shared" si="418"/>
        <v>0.21002347457264414</v>
      </c>
      <c r="R53" s="12">
        <f t="shared" si="418"/>
        <v>0.19936469143725377</v>
      </c>
      <c r="S53" s="12">
        <f t="shared" si="418"/>
        <v>0.20539275047594641</v>
      </c>
      <c r="T53" s="63">
        <f t="shared" si="418"/>
        <v>0.20714621904577327</v>
      </c>
      <c r="U53" s="67">
        <f t="shared" si="418"/>
        <v>0.20381014202783035</v>
      </c>
      <c r="V53" s="12">
        <f t="shared" si="418"/>
        <v>0.20237666686020631</v>
      </c>
      <c r="W53" s="12">
        <f t="shared" si="418"/>
        <v>0.20307206007796735</v>
      </c>
      <c r="X53" s="12">
        <f t="shared" si="418"/>
        <v>0.21709893391757748</v>
      </c>
      <c r="Y53" s="12">
        <f t="shared" si="418"/>
        <v>0.20800696220137851</v>
      </c>
      <c r="Z53" s="12">
        <f t="shared" si="418"/>
        <v>0.19433909358781917</v>
      </c>
      <c r="AA53" s="12">
        <f t="shared" si="418"/>
        <v>0.20564715240293754</v>
      </c>
      <c r="AB53" s="63">
        <f t="shared" si="418"/>
        <v>0.20441649352562569</v>
      </c>
      <c r="AC53" s="67">
        <f t="shared" si="418"/>
        <v>0.20890092254514206</v>
      </c>
      <c r="AD53" s="12">
        <f t="shared" si="418"/>
        <v>0.21540173374279137</v>
      </c>
      <c r="AE53" s="12">
        <f t="shared" si="418"/>
        <v>0.21209956044353598</v>
      </c>
      <c r="AF53" s="12">
        <f t="shared" si="418"/>
        <v>0.15718574992456966</v>
      </c>
      <c r="AG53" s="12">
        <f t="shared" si="418"/>
        <v>0.19400099926752723</v>
      </c>
      <c r="AH53" s="12">
        <f t="shared" si="418"/>
        <v>0.19695021677380778</v>
      </c>
      <c r="AI53" s="12">
        <f t="shared" si="418"/>
        <v>0.17731843649841619</v>
      </c>
      <c r="AJ53" s="63">
        <f t="shared" si="418"/>
        <v>0.19474600271848075</v>
      </c>
      <c r="AK53" s="67">
        <f t="shared" si="418"/>
        <v>0.20693228926761859</v>
      </c>
      <c r="AL53" s="12">
        <f t="shared" si="418"/>
        <v>0.2136676685763709</v>
      </c>
      <c r="AM53" s="12">
        <f t="shared" si="418"/>
        <v>0.21027679955798206</v>
      </c>
      <c r="AN53" s="12">
        <f t="shared" si="418"/>
        <v>0.21323464927178917</v>
      </c>
      <c r="AO53" s="12">
        <f t="shared" si="418"/>
        <v>0.21123464809825224</v>
      </c>
      <c r="AP53" s="12">
        <f t="shared" si="418"/>
        <v>0.19897649950044272</v>
      </c>
      <c r="AQ53" s="12">
        <f t="shared" si="418"/>
        <v>0.20595405404588546</v>
      </c>
      <c r="AR53" s="63">
        <f t="shared" si="418"/>
        <v>0.2081387505964547</v>
      </c>
      <c r="AS53" s="67">
        <f t="shared" si="418"/>
        <v>0.20366171111899814</v>
      </c>
      <c r="AT53" s="12">
        <f t="shared" si="418"/>
        <v>0.20521567266810259</v>
      </c>
      <c r="AU53" s="12">
        <f t="shared" si="418"/>
        <v>0.20443737468191786</v>
      </c>
      <c r="AV53" s="12">
        <f t="shared" si="418"/>
        <v>0.2062930413553585</v>
      </c>
      <c r="AW53" s="12">
        <f t="shared" si="418"/>
        <v>0.20503996696116</v>
      </c>
      <c r="AX53" s="21">
        <v>0.15</v>
      </c>
      <c r="AY53" s="12"/>
      <c r="AZ53" s="63">
        <f t="shared" ref="AZ53" si="419">IFERROR(AZ52/AZ50,"na")</f>
        <v>0.17867131297547328</v>
      </c>
      <c r="BA53" s="21">
        <v>0.15</v>
      </c>
      <c r="BB53" s="21">
        <v>0.15</v>
      </c>
      <c r="BC53" s="12">
        <f t="shared" ref="BC53" si="420">IFERROR(BC52/BC50,"na")</f>
        <v>-0.19000000000000042</v>
      </c>
      <c r="BD53" s="21">
        <v>0.15</v>
      </c>
      <c r="BE53" s="12">
        <f t="shared" ref="BE53" si="421">IFERROR(BE52/BE50,"na")</f>
        <v>-0.19000000000000039</v>
      </c>
      <c r="BF53" s="21">
        <v>0.15</v>
      </c>
      <c r="BG53" s="12"/>
      <c r="BH53" s="63">
        <f t="shared" ref="BH53" si="422">IFERROR(BH52/BH50,"na")</f>
        <v>-0.19000000000000056</v>
      </c>
      <c r="BI53" s="21">
        <v>0.15</v>
      </c>
      <c r="BJ53" s="21">
        <v>0.15</v>
      </c>
      <c r="BK53" s="12">
        <f t="shared" ref="BK53" si="423">IFERROR(BK52/BK50,"na")</f>
        <v>-0.18999999999999986</v>
      </c>
      <c r="BL53" s="21">
        <v>0.15</v>
      </c>
      <c r="BM53" s="12">
        <f t="shared" ref="BM53" si="424">IFERROR(BM52/BM50,"na")</f>
        <v>-0.19</v>
      </c>
      <c r="BN53" s="21">
        <v>0.15</v>
      </c>
      <c r="BO53" s="12"/>
      <c r="BP53" s="63">
        <f t="shared" ref="BP53" si="425">IFERROR(BP52/BP50,"na")</f>
        <v>-0.18999999999999986</v>
      </c>
      <c r="BQ53" s="21">
        <v>0.15</v>
      </c>
      <c r="BR53" s="21">
        <v>0.15</v>
      </c>
      <c r="BS53" s="12">
        <f t="shared" ref="BS53" si="426">IFERROR(BS52/BS50,"na")</f>
        <v>-0.19000000000000006</v>
      </c>
      <c r="BT53" s="21">
        <v>0.15</v>
      </c>
      <c r="BU53" s="12">
        <f t="shared" ref="BU53" si="427">IFERROR(BU52/BU50,"na")</f>
        <v>-0.19000000000000028</v>
      </c>
      <c r="BV53" s="21">
        <v>0.15</v>
      </c>
      <c r="BW53" s="12"/>
      <c r="BX53" s="63">
        <f t="shared" ref="BX53" si="428">IFERROR(BX52/BX50,"na")</f>
        <v>-0.19000000000000042</v>
      </c>
      <c r="BY53" s="21">
        <v>0.15</v>
      </c>
      <c r="BZ53" s="21">
        <v>0.15</v>
      </c>
      <c r="CA53" s="12">
        <f t="shared" ref="CA53" si="429">IFERROR(CA52/CA50,"na")</f>
        <v>-0.18999999999999997</v>
      </c>
      <c r="CB53" s="21">
        <v>0.15</v>
      </c>
      <c r="CC53" s="12">
        <f t="shared" ref="CC53" si="430">IFERROR(CC52/CC50,"na")</f>
        <v>-0.18999999999999995</v>
      </c>
      <c r="CD53" s="21">
        <v>0.15</v>
      </c>
      <c r="CE53" s="12"/>
      <c r="CF53" s="63">
        <f t="shared" ref="CF53" si="431">IFERROR(CF52/CF50,"na")</f>
        <v>-0.1900000000000002</v>
      </c>
      <c r="CG53" s="21">
        <v>0.15</v>
      </c>
      <c r="CH53" s="21">
        <v>0.15</v>
      </c>
      <c r="CI53" s="12">
        <f t="shared" ref="CI53" si="432">IFERROR(CI52/CI50,"na")</f>
        <v>-0.19000000000000025</v>
      </c>
      <c r="CJ53" s="21">
        <v>0.15</v>
      </c>
      <c r="CK53" s="12">
        <f t="shared" ref="CK53" si="433">IFERROR(CK52/CK50,"na")</f>
        <v>-0.19000000000000022</v>
      </c>
      <c r="CL53" s="21">
        <v>0.15</v>
      </c>
      <c r="CM53" s="12"/>
      <c r="CN53" s="63">
        <f t="shared" ref="CN53" si="434">IFERROR(CN52/CN50,"na")</f>
        <v>-0.19000000000000014</v>
      </c>
      <c r="CO53" s="21">
        <v>0.15</v>
      </c>
      <c r="CP53" s="21">
        <v>0.15</v>
      </c>
      <c r="CQ53" s="12">
        <f t="shared" ref="CQ53" si="435">IFERROR(CQ52/CQ50,"na")</f>
        <v>-0.18999999999999981</v>
      </c>
      <c r="CR53" s="21">
        <v>0.15</v>
      </c>
      <c r="CS53" s="12">
        <f t="shared" ref="CS53" si="436">IFERROR(CS52/CS50,"na")</f>
        <v>-0.19000000000000011</v>
      </c>
      <c r="CT53" s="21">
        <v>0.15</v>
      </c>
      <c r="CU53" s="12"/>
      <c r="CV53" s="63">
        <f t="shared" ref="CV53" si="437">IFERROR(CV52/CV50,"na")</f>
        <v>-0.19000000000000011</v>
      </c>
      <c r="CW53" s="21">
        <v>0.15</v>
      </c>
      <c r="CX53" s="21">
        <v>0.15</v>
      </c>
      <c r="CY53" s="12">
        <f t="shared" ref="CY53" si="438">IFERROR(CY52/CY50,"na")</f>
        <v>-0.19000000000000025</v>
      </c>
      <c r="CZ53" s="21">
        <v>0.15</v>
      </c>
      <c r="DA53" s="12">
        <f t="shared" ref="DA53" si="439">IFERROR(DA52/DA50,"na")</f>
        <v>-0.19000000000000034</v>
      </c>
      <c r="DB53" s="21">
        <v>0.15</v>
      </c>
      <c r="DC53" s="12"/>
      <c r="DD53" s="63">
        <f t="shared" ref="DD53" si="440">IFERROR(DD52/DD50,"na")</f>
        <v>-0.19000000000000025</v>
      </c>
      <c r="DE53" s="21">
        <v>0.15</v>
      </c>
      <c r="DF53" s="21">
        <v>0.15</v>
      </c>
      <c r="DG53" s="12">
        <f t="shared" ref="DG53" si="441">IFERROR(DG52/DG50,"na")</f>
        <v>-0.18999999999999975</v>
      </c>
      <c r="DH53" s="21">
        <v>0.15</v>
      </c>
      <c r="DI53" s="12">
        <f t="shared" ref="DI53" si="442">IFERROR(DI52/DI50,"na")</f>
        <v>-0.19000000000000022</v>
      </c>
      <c r="DJ53" s="21">
        <v>0.15</v>
      </c>
      <c r="DK53" s="12"/>
      <c r="DL53" s="63">
        <f t="shared" ref="DL53" si="443">IFERROR(DL52/DL50,"na")</f>
        <v>-0.19000000000000006</v>
      </c>
      <c r="DM53" s="21">
        <v>0.15</v>
      </c>
      <c r="DN53" s="21">
        <v>0.15</v>
      </c>
      <c r="DO53" s="12">
        <f t="shared" ref="DO53" si="444">IFERROR(DO52/DO50,"na")</f>
        <v>-0.19</v>
      </c>
      <c r="DP53" s="21">
        <v>0.15</v>
      </c>
      <c r="DQ53" s="12">
        <f t="shared" ref="DQ53" si="445">IFERROR(DQ52/DQ50,"na")</f>
        <v>-0.19000000000000028</v>
      </c>
      <c r="DR53" s="21">
        <v>0.15</v>
      </c>
      <c r="DS53" s="12"/>
      <c r="DT53" s="63">
        <f t="shared" ref="DT53" si="446">IFERROR(DT52/DT50,"na")</f>
        <v>-0.18999999999999989</v>
      </c>
    </row>
    <row r="54" spans="2:124" s="15" customFormat="1" x14ac:dyDescent="0.25">
      <c r="B54" s="80" t="s">
        <v>203</v>
      </c>
      <c r="C54" s="15" t="s">
        <v>57</v>
      </c>
      <c r="E54" s="66">
        <v>8543.2999999999993</v>
      </c>
      <c r="F54" s="15">
        <v>10906.2</v>
      </c>
      <c r="G54" s="15">
        <f>E54+F54</f>
        <v>19449.5</v>
      </c>
      <c r="H54" s="15">
        <v>12556.7</v>
      </c>
      <c r="I54" s="15">
        <f>E54+F54+H54</f>
        <v>32006.2</v>
      </c>
      <c r="J54" s="15">
        <v>12631.2</v>
      </c>
      <c r="K54" s="15">
        <f>H54+J54</f>
        <v>25187.9</v>
      </c>
      <c r="L54" s="58">
        <f>E54+F54+H54+J54</f>
        <v>44637.4</v>
      </c>
      <c r="M54" s="66">
        <v>11195.3</v>
      </c>
      <c r="N54" s="15">
        <v>13201.9</v>
      </c>
      <c r="O54" s="15">
        <f>M54+N54</f>
        <v>24397.199999999997</v>
      </c>
      <c r="P54" s="15">
        <v>14763.6</v>
      </c>
      <c r="Q54" s="15">
        <f>M54+N54+P54</f>
        <v>39160.799999999996</v>
      </c>
      <c r="R54" s="15">
        <v>13905</v>
      </c>
      <c r="S54" s="15">
        <f>P54+R54</f>
        <v>28668.6</v>
      </c>
      <c r="T54" s="58">
        <f>M54+N54+P54+R54</f>
        <v>53065.799999999996</v>
      </c>
      <c r="U54" s="66">
        <v>14852.5</v>
      </c>
      <c r="V54" s="15">
        <v>15639.7</v>
      </c>
      <c r="W54" s="15">
        <f>U54+V54</f>
        <v>30492.2</v>
      </c>
      <c r="X54" s="15">
        <v>17283.099999999999</v>
      </c>
      <c r="Y54" s="15">
        <f>U54+V54+X54</f>
        <v>47775.3</v>
      </c>
      <c r="Z54" s="15">
        <v>16733.7</v>
      </c>
      <c r="AA54" s="15">
        <f>X54+Z54</f>
        <v>34016.800000000003</v>
      </c>
      <c r="AB54" s="58">
        <f>U54+V54+X54+Z54</f>
        <v>64509</v>
      </c>
      <c r="AC54" s="66">
        <v>17093.7</v>
      </c>
      <c r="AD54" s="15">
        <v>17003.099999999999</v>
      </c>
      <c r="AE54" s="15">
        <f>AC54+AD54</f>
        <v>34096.800000000003</v>
      </c>
      <c r="AF54" s="15">
        <v>12388</v>
      </c>
      <c r="AG54" s="15">
        <f>AC54+AD54+AF54</f>
        <v>46484.800000000003</v>
      </c>
      <c r="AH54" s="15">
        <v>15742.4</v>
      </c>
      <c r="AI54" s="15">
        <f>AF54+AH54</f>
        <v>28130.400000000001</v>
      </c>
      <c r="AJ54" s="58">
        <f>AC54+AD54+AF54+AH54</f>
        <v>62227.200000000004</v>
      </c>
      <c r="AK54" s="66">
        <v>17055.099999999999</v>
      </c>
      <c r="AL54" s="15">
        <v>17078.7</v>
      </c>
      <c r="AM54" s="15">
        <f>AK54+AL54</f>
        <v>34133.800000000003</v>
      </c>
      <c r="AN54" s="15">
        <v>16449.5</v>
      </c>
      <c r="AO54" s="15">
        <f>AK54+AL54+AN54</f>
        <v>50583.3</v>
      </c>
      <c r="AP54" s="15">
        <v>15148.6</v>
      </c>
      <c r="AQ54" s="15">
        <f>AN54+AP54</f>
        <v>31598.1</v>
      </c>
      <c r="AR54" s="58">
        <f>AK54+AL54+AN54+AP54</f>
        <v>65731.900000000009</v>
      </c>
      <c r="AS54" s="66">
        <v>17385.900000000001</v>
      </c>
      <c r="AT54" s="15">
        <v>17694</v>
      </c>
      <c r="AU54" s="15">
        <f>AS54+AT54</f>
        <v>35079.9</v>
      </c>
      <c r="AV54" s="15">
        <v>10989.8</v>
      </c>
      <c r="AW54" s="15">
        <f>AS54+AT54+AV54</f>
        <v>46069.7</v>
      </c>
      <c r="AX54" s="15">
        <f>IFERROR(AX50*AX55,"na")</f>
        <v>185.30945999999992</v>
      </c>
      <c r="AY54" s="15">
        <f>AV54+AX54</f>
        <v>11175.10946</v>
      </c>
      <c r="AZ54" s="58">
        <f>AS54+AT54+AV54+AX54</f>
        <v>46255.009459999994</v>
      </c>
      <c r="BA54" s="15">
        <f>IFERROR(BA50*BA55,"na")</f>
        <v>194.57493299999987</v>
      </c>
      <c r="BB54" s="15">
        <f>IFERROR(BB50*BB55,"na")</f>
        <v>204.30367965000013</v>
      </c>
      <c r="BC54" s="15">
        <f>BA54+BB54</f>
        <v>398.87861265000004</v>
      </c>
      <c r="BD54" s="15">
        <f>IFERROR(BD50*BD55,"na")</f>
        <v>214.51886363249977</v>
      </c>
      <c r="BE54" s="15">
        <f>BA54+BB54+BD54</f>
        <v>613.39747628249984</v>
      </c>
      <c r="BF54" s="15">
        <f>IFERROR(BF50*BF55,"na")</f>
        <v>225.2448068141249</v>
      </c>
      <c r="BG54" s="15">
        <f>BD54+BF54</f>
        <v>439.7636704466247</v>
      </c>
      <c r="BH54" s="58">
        <f>BA54+BB54+BD54+BF54</f>
        <v>838.64228309662474</v>
      </c>
      <c r="BI54" s="15">
        <f>IFERROR(BI50*BI55,"na")</f>
        <v>236.50704715483124</v>
      </c>
      <c r="BJ54" s="15">
        <f>IFERROR(BJ50*BJ55,"na")</f>
        <v>248.33239951257261</v>
      </c>
      <c r="BK54" s="15">
        <f>BI54+BJ54</f>
        <v>484.83944666740388</v>
      </c>
      <c r="BL54" s="15">
        <f>IFERROR(BL50*BL55,"na")</f>
        <v>260.74901948820161</v>
      </c>
      <c r="BM54" s="15">
        <f>BI54+BJ54+BL54</f>
        <v>745.58846615560549</v>
      </c>
      <c r="BN54" s="15">
        <f>IFERROR(BN50*BN55,"na")</f>
        <v>273.78647046261142</v>
      </c>
      <c r="BO54" s="15">
        <f>BL54+BN54</f>
        <v>534.53548995081303</v>
      </c>
      <c r="BP54" s="58">
        <f>BI54+BJ54+BL54+BN54</f>
        <v>1019.3749366182169</v>
      </c>
      <c r="BQ54" s="15">
        <f>IFERROR(BQ50*BQ55,"na")</f>
        <v>287.47579398574209</v>
      </c>
      <c r="BR54" s="15">
        <f>IFERROR(BR50*BR55,"na")</f>
        <v>301.84958368502907</v>
      </c>
      <c r="BS54" s="15">
        <f>BQ54+BR54</f>
        <v>589.3253776707711</v>
      </c>
      <c r="BT54" s="15">
        <f>IFERROR(BT50*BT55,"na")</f>
        <v>316.94206286928096</v>
      </c>
      <c r="BU54" s="15">
        <f>BQ54+BR54+BT54</f>
        <v>906.26744054005212</v>
      </c>
      <c r="BV54" s="15">
        <f>IFERROR(BV50*BV55,"na")</f>
        <v>332.78916601274506</v>
      </c>
      <c r="BW54" s="15">
        <f>BT54+BV54</f>
        <v>649.73122888202602</v>
      </c>
      <c r="BX54" s="58">
        <f>BQ54+BR54+BT54+BV54</f>
        <v>1239.0566065527971</v>
      </c>
      <c r="BY54" s="15">
        <f>IFERROR(BY50*BY55,"na")</f>
        <v>349.42862431338182</v>
      </c>
      <c r="BZ54" s="15">
        <f>IFERROR(BZ50*BZ55,"na")</f>
        <v>366.90005552905097</v>
      </c>
      <c r="CA54" s="15">
        <f>BY54+BZ54</f>
        <v>716.32867984243285</v>
      </c>
      <c r="CB54" s="15">
        <f>IFERROR(CB50*CB55,"na")</f>
        <v>385.24505830550351</v>
      </c>
      <c r="CC54" s="15">
        <f>BY54+BZ54+CB54</f>
        <v>1101.5737381479364</v>
      </c>
      <c r="CD54" s="15">
        <f>IFERROR(CD50*CD55,"na")</f>
        <v>404.5073112207794</v>
      </c>
      <c r="CE54" s="15">
        <f>CB54+CD54</f>
        <v>789.75236952628291</v>
      </c>
      <c r="CF54" s="58">
        <f>BY54+BZ54+CB54+CD54</f>
        <v>1506.0810493687159</v>
      </c>
      <c r="CG54" s="15">
        <f>IFERROR(CG50*CG55,"na")</f>
        <v>424.73267678181804</v>
      </c>
      <c r="CH54" s="15">
        <f>IFERROR(CH50*CH55,"na")</f>
        <v>445.96931062090897</v>
      </c>
      <c r="CI54" s="15">
        <f>CG54+CH54</f>
        <v>870.70198740272701</v>
      </c>
      <c r="CJ54" s="15">
        <f>IFERROR(CJ50*CJ55,"na")</f>
        <v>468.26777615195459</v>
      </c>
      <c r="CK54" s="15">
        <f>CG54+CH54+CJ54</f>
        <v>1338.9697635546815</v>
      </c>
      <c r="CL54" s="15">
        <f>IFERROR(CL50*CL55,"na")</f>
        <v>491.68116495955201</v>
      </c>
      <c r="CM54" s="15">
        <f>CJ54+CL54</f>
        <v>959.94894111150666</v>
      </c>
      <c r="CN54" s="58">
        <f>CG54+CH54+CJ54+CL54</f>
        <v>1830.6509285142336</v>
      </c>
      <c r="CO54" s="15">
        <f>IFERROR(CO50*CO55,"na")</f>
        <v>516.26522320753043</v>
      </c>
      <c r="CP54" s="15">
        <f>IFERROR(CP50*CP55,"na")</f>
        <v>542.07848436790698</v>
      </c>
      <c r="CQ54" s="15">
        <f>CO54+CP54</f>
        <v>1058.3437075754373</v>
      </c>
      <c r="CR54" s="15">
        <f>IFERROR(CR50*CR55,"na")</f>
        <v>569.18240858630224</v>
      </c>
      <c r="CS54" s="15">
        <f>CO54+CP54+CR54</f>
        <v>1627.5261161617395</v>
      </c>
      <c r="CT54" s="15">
        <f>IFERROR(CT50*CT55,"na")</f>
        <v>597.64152901561738</v>
      </c>
      <c r="CU54" s="15">
        <f>CR54+CT54</f>
        <v>1166.8239376019196</v>
      </c>
      <c r="CV54" s="58">
        <f>CO54+CP54+CR54+CT54</f>
        <v>2225.1676451773569</v>
      </c>
      <c r="CW54" s="15">
        <f>IFERROR(CW50*CW55,"na")</f>
        <v>627.52360546639841</v>
      </c>
      <c r="CX54" s="15">
        <f>IFERROR(CX50*CX55,"na")</f>
        <v>658.89978573971928</v>
      </c>
      <c r="CY54" s="15">
        <f>CW54+CX54</f>
        <v>1286.4233912061177</v>
      </c>
      <c r="CZ54" s="15">
        <f>IFERROR(CZ50*CZ55,"na")</f>
        <v>691.84477502670495</v>
      </c>
      <c r="DA54" s="15">
        <f>CW54+CX54+CZ54</f>
        <v>1978.2681662328228</v>
      </c>
      <c r="DB54" s="15">
        <f>IFERROR(DB50*DB55,"na")</f>
        <v>726.43701377803814</v>
      </c>
      <c r="DC54" s="15">
        <f>CZ54+DB54</f>
        <v>1418.281788804743</v>
      </c>
      <c r="DD54" s="58">
        <f>CW54+CX54+CZ54+DB54</f>
        <v>2704.7051800108611</v>
      </c>
      <c r="DE54" s="15">
        <f>IFERROR(DE50*DE55,"na")</f>
        <v>762.75886446694028</v>
      </c>
      <c r="DF54" s="15">
        <f>IFERROR(DF50*DF55,"na")</f>
        <v>800.89680769028871</v>
      </c>
      <c r="DG54" s="15">
        <f>DE54+DF54</f>
        <v>1563.655672157229</v>
      </c>
      <c r="DH54" s="15">
        <f>IFERROR(DH50*DH55,"na")</f>
        <v>840.94164807480388</v>
      </c>
      <c r="DI54" s="15">
        <f>DE54+DF54+DH54</f>
        <v>2404.5973202320329</v>
      </c>
      <c r="DJ54" s="15">
        <f>IFERROR(DJ50*DJ55,"na")</f>
        <v>882.98873047854431</v>
      </c>
      <c r="DK54" s="15">
        <f>DH54+DJ54</f>
        <v>1723.9303785533482</v>
      </c>
      <c r="DL54" s="58">
        <f>DE54+DF54+DH54+DJ54</f>
        <v>3287.5860507105772</v>
      </c>
      <c r="DM54" s="15">
        <f>IFERROR(DM50*DM55,"na")</f>
        <v>927.1381670024706</v>
      </c>
      <c r="DN54" s="15">
        <f>IFERROR(DN50*DN55,"na")</f>
        <v>973.49507535259443</v>
      </c>
      <c r="DO54" s="15">
        <f>DM54+DN54</f>
        <v>1900.633242355065</v>
      </c>
      <c r="DP54" s="15">
        <f>IFERROR(DP50*DP55,"na")</f>
        <v>1022.1698291202242</v>
      </c>
      <c r="DQ54" s="15">
        <f>DM54+DN54+DP54</f>
        <v>2922.8030714752895</v>
      </c>
      <c r="DR54" s="15">
        <f>IFERROR(DR50*DR55,"na")</f>
        <v>1073.2783205762346</v>
      </c>
      <c r="DS54" s="15">
        <f>DP54+DR54</f>
        <v>2095.448149696459</v>
      </c>
      <c r="DT54" s="58">
        <f>DM54+DN54+DP54+DR54</f>
        <v>3996.0813920515238</v>
      </c>
    </row>
    <row r="55" spans="2:124" s="18" customFormat="1" ht="14.4" x14ac:dyDescent="0.3">
      <c r="B55" s="6" t="s">
        <v>48</v>
      </c>
      <c r="C55" s="12" t="s">
        <v>58</v>
      </c>
      <c r="D55" s="12"/>
      <c r="E55" s="67">
        <f t="shared" ref="E55:AW55" si="447">IFERROR(E54/E50,"na")</f>
        <v>0.20656297374472002</v>
      </c>
      <c r="F55" s="12">
        <f t="shared" si="447"/>
        <v>0.19367383977184341</v>
      </c>
      <c r="G55" s="12">
        <f t="shared" si="447"/>
        <v>0.19913178358067601</v>
      </c>
      <c r="H55" s="12">
        <f t="shared" si="447"/>
        <v>0.211063224669959</v>
      </c>
      <c r="I55" s="12">
        <f t="shared" si="447"/>
        <v>0.2036482886358908</v>
      </c>
      <c r="J55" s="12">
        <f t="shared" si="447"/>
        <v>0.20692976851624309</v>
      </c>
      <c r="K55" s="12">
        <f t="shared" si="447"/>
        <v>0.20896994696914384</v>
      </c>
      <c r="L55" s="63">
        <f t="shared" si="447"/>
        <v>0.20456625440926912</v>
      </c>
      <c r="M55" s="67">
        <f t="shared" si="447"/>
        <v>0.20741678076291012</v>
      </c>
      <c r="N55" s="12">
        <f t="shared" si="447"/>
        <v>0.21484774857317696</v>
      </c>
      <c r="O55" s="12">
        <f t="shared" si="447"/>
        <v>0.21137281606895006</v>
      </c>
      <c r="P55" s="12">
        <f t="shared" si="447"/>
        <v>0.21346990533559088</v>
      </c>
      <c r="Q55" s="12">
        <f t="shared" si="447"/>
        <v>0.21215856090522026</v>
      </c>
      <c r="R55" s="12">
        <f t="shared" si="447"/>
        <v>0.20373536819618374</v>
      </c>
      <c r="S55" s="12">
        <f t="shared" si="447"/>
        <v>0.20863486315446275</v>
      </c>
      <c r="T55" s="63">
        <f t="shared" si="447"/>
        <v>0.20988478560947343</v>
      </c>
      <c r="U55" s="67">
        <f t="shared" si="447"/>
        <v>0.20340067021907424</v>
      </c>
      <c r="V55" s="12">
        <f t="shared" si="447"/>
        <v>0.20179346739179518</v>
      </c>
      <c r="W55" s="12">
        <f t="shared" si="447"/>
        <v>0.2025731376441294</v>
      </c>
      <c r="X55" s="12">
        <f t="shared" si="447"/>
        <v>0.21154086241294476</v>
      </c>
      <c r="Y55" s="12">
        <f t="shared" si="447"/>
        <v>0.20572814171059672</v>
      </c>
      <c r="Z55" s="12">
        <f t="shared" si="447"/>
        <v>0.20224584659787245</v>
      </c>
      <c r="AA55" s="12">
        <f t="shared" si="447"/>
        <v>0.20686400665529889</v>
      </c>
      <c r="AB55" s="63">
        <f t="shared" si="447"/>
        <v>0.20481336327107025</v>
      </c>
      <c r="AC55" s="67">
        <f t="shared" si="447"/>
        <v>0.20290414171964696</v>
      </c>
      <c r="AD55" s="12">
        <f t="shared" si="447"/>
        <v>0.20836162041473558</v>
      </c>
      <c r="AE55" s="12">
        <f t="shared" si="447"/>
        <v>0.20558942170287431</v>
      </c>
      <c r="AF55" s="12">
        <f t="shared" si="447"/>
        <v>0.15193996972975093</v>
      </c>
      <c r="AG55" s="12">
        <f t="shared" si="447"/>
        <v>0.18790756937067168</v>
      </c>
      <c r="AH55" s="12">
        <f t="shared" si="447"/>
        <v>0.18827806847062345</v>
      </c>
      <c r="AI55" s="12">
        <f t="shared" si="447"/>
        <v>0.17033789155813051</v>
      </c>
      <c r="AJ55" s="63">
        <f t="shared" si="447"/>
        <v>0.1880011613514094</v>
      </c>
      <c r="AK55" s="67">
        <f t="shared" si="447"/>
        <v>0.20040492014401337</v>
      </c>
      <c r="AL55" s="12">
        <f t="shared" si="447"/>
        <v>0.20346391516767395</v>
      </c>
      <c r="AM55" s="12">
        <f t="shared" si="447"/>
        <v>0.20192389032606517</v>
      </c>
      <c r="AN55" s="12">
        <f t="shared" si="447"/>
        <v>0.20318384559040595</v>
      </c>
      <c r="AO55" s="12">
        <f t="shared" si="447"/>
        <v>0.20233190507580759</v>
      </c>
      <c r="AP55" s="12">
        <f t="shared" si="447"/>
        <v>0.17932685250512578</v>
      </c>
      <c r="AQ55" s="12">
        <f t="shared" si="447"/>
        <v>0.19100182248456324</v>
      </c>
      <c r="AR55" s="63">
        <f t="shared" si="447"/>
        <v>0.19652178748635185</v>
      </c>
      <c r="AS55" s="67">
        <f t="shared" si="447"/>
        <v>0.19841096847157849</v>
      </c>
      <c r="AT55" s="12">
        <f t="shared" si="447"/>
        <v>0.20261287474621861</v>
      </c>
      <c r="AU55" s="12">
        <f t="shared" si="447"/>
        <v>0.20050835987352164</v>
      </c>
      <c r="AV55" s="12">
        <f t="shared" si="447"/>
        <v>0.13062226775793911</v>
      </c>
      <c r="AW55" s="12">
        <f t="shared" si="447"/>
        <v>0.17781418740278432</v>
      </c>
      <c r="AX55" s="21">
        <v>0.01</v>
      </c>
      <c r="AY55" s="12"/>
      <c r="AZ55" s="63">
        <f t="shared" ref="AZ55" si="448">IFERROR(AZ54/AZ50,"na")</f>
        <v>0.16661270246050691</v>
      </c>
      <c r="BA55" s="21">
        <v>0.01</v>
      </c>
      <c r="BB55" s="21">
        <v>0.01</v>
      </c>
      <c r="BC55" s="12">
        <f t="shared" ref="BC55" si="449">IFERROR(BC54/BC50,"na")</f>
        <v>1.0000000000000023E-2</v>
      </c>
      <c r="BD55" s="21">
        <v>0.01</v>
      </c>
      <c r="BE55" s="12">
        <f t="shared" ref="BE55" si="450">IFERROR(BE54/BE50,"na")</f>
        <v>1.0000000000000021E-2</v>
      </c>
      <c r="BF55" s="21">
        <v>0.01</v>
      </c>
      <c r="BG55" s="12"/>
      <c r="BH55" s="63">
        <f t="shared" ref="BH55" si="451">IFERROR(BH54/BH50,"na")</f>
        <v>1.000000000000003E-2</v>
      </c>
      <c r="BI55" s="21">
        <v>0.01</v>
      </c>
      <c r="BJ55" s="21">
        <v>0.01</v>
      </c>
      <c r="BK55" s="12">
        <f t="shared" ref="BK55" si="452">IFERROR(BK54/BK50,"na")</f>
        <v>9.9999999999999915E-3</v>
      </c>
      <c r="BL55" s="21">
        <v>0.01</v>
      </c>
      <c r="BM55" s="12">
        <f t="shared" ref="BM55" si="453">IFERROR(BM54/BM50,"na")</f>
        <v>9.9999999999999985E-3</v>
      </c>
      <c r="BN55" s="21">
        <v>0.01</v>
      </c>
      <c r="BO55" s="12"/>
      <c r="BP55" s="63">
        <f t="shared" ref="BP55" si="454">IFERROR(BP54/BP50,"na")</f>
        <v>9.9999999999999933E-3</v>
      </c>
      <c r="BQ55" s="21">
        <v>0.01</v>
      </c>
      <c r="BR55" s="21">
        <v>0.01</v>
      </c>
      <c r="BS55" s="12">
        <f t="shared" ref="BS55" si="455">IFERROR(BS54/BS50,"na")</f>
        <v>1.0000000000000002E-2</v>
      </c>
      <c r="BT55" s="21">
        <v>0.01</v>
      </c>
      <c r="BU55" s="12">
        <f t="shared" ref="BU55" si="456">IFERROR(BU54/BU50,"na")</f>
        <v>1.0000000000000016E-2</v>
      </c>
      <c r="BV55" s="21">
        <v>0.01</v>
      </c>
      <c r="BW55" s="12"/>
      <c r="BX55" s="63">
        <f t="shared" ref="BX55" si="457">IFERROR(BX54/BX50,"na")</f>
        <v>1.0000000000000023E-2</v>
      </c>
      <c r="BY55" s="21">
        <v>0.01</v>
      </c>
      <c r="BZ55" s="21">
        <v>0.01</v>
      </c>
      <c r="CA55" s="12">
        <f t="shared" ref="CA55" si="458">IFERROR(CA54/CA50,"na")</f>
        <v>9.9999999999999985E-3</v>
      </c>
      <c r="CB55" s="21">
        <v>0.01</v>
      </c>
      <c r="CC55" s="12">
        <f t="shared" ref="CC55" si="459">IFERROR(CC54/CC50,"na")</f>
        <v>9.9999999999999985E-3</v>
      </c>
      <c r="CD55" s="21">
        <v>0.01</v>
      </c>
      <c r="CE55" s="12"/>
      <c r="CF55" s="63">
        <f t="shared" ref="CF55" si="460">IFERROR(CF54/CF50,"na")</f>
        <v>1.0000000000000011E-2</v>
      </c>
      <c r="CG55" s="21">
        <v>0.01</v>
      </c>
      <c r="CH55" s="21">
        <v>0.01</v>
      </c>
      <c r="CI55" s="12">
        <f t="shared" ref="CI55" si="461">IFERROR(CI54/CI50,"na")</f>
        <v>1.0000000000000014E-2</v>
      </c>
      <c r="CJ55" s="21">
        <v>0.01</v>
      </c>
      <c r="CK55" s="12">
        <f t="shared" ref="CK55" si="462">IFERROR(CK54/CK50,"na")</f>
        <v>1.0000000000000011E-2</v>
      </c>
      <c r="CL55" s="21">
        <v>0.01</v>
      </c>
      <c r="CM55" s="12"/>
      <c r="CN55" s="63">
        <f t="shared" ref="CN55" si="463">IFERROR(CN54/CN50,"na")</f>
        <v>1.0000000000000005E-2</v>
      </c>
      <c r="CO55" s="21">
        <v>0.01</v>
      </c>
      <c r="CP55" s="21">
        <v>0.01</v>
      </c>
      <c r="CQ55" s="12">
        <f t="shared" ref="CQ55" si="464">IFERROR(CQ54/CQ50,"na")</f>
        <v>9.9999999999999898E-3</v>
      </c>
      <c r="CR55" s="21">
        <v>0.01</v>
      </c>
      <c r="CS55" s="12">
        <f t="shared" ref="CS55" si="465">IFERROR(CS54/CS50,"na")</f>
        <v>1.0000000000000005E-2</v>
      </c>
      <c r="CT55" s="21">
        <v>0.01</v>
      </c>
      <c r="CU55" s="12"/>
      <c r="CV55" s="63">
        <f t="shared" ref="CV55" si="466">IFERROR(CV54/CV50,"na")</f>
        <v>1.0000000000000005E-2</v>
      </c>
      <c r="CW55" s="21">
        <v>0.01</v>
      </c>
      <c r="CX55" s="21">
        <v>0.01</v>
      </c>
      <c r="CY55" s="12">
        <f t="shared" ref="CY55" si="467">IFERROR(CY54/CY50,"na")</f>
        <v>1.0000000000000012E-2</v>
      </c>
      <c r="CZ55" s="21">
        <v>0.01</v>
      </c>
      <c r="DA55" s="12">
        <f t="shared" ref="DA55" si="468">IFERROR(DA54/DA50,"na")</f>
        <v>1.0000000000000018E-2</v>
      </c>
      <c r="DB55" s="21">
        <v>0.01</v>
      </c>
      <c r="DC55" s="12"/>
      <c r="DD55" s="63">
        <f t="shared" ref="DD55" si="469">IFERROR(DD54/DD50,"na")</f>
        <v>1.0000000000000014E-2</v>
      </c>
      <c r="DE55" s="21">
        <v>0.01</v>
      </c>
      <c r="DF55" s="21">
        <v>0.01</v>
      </c>
      <c r="DG55" s="12">
        <f t="shared" ref="DG55" si="470">IFERROR(DG54/DG50,"na")</f>
        <v>9.9999999999999863E-3</v>
      </c>
      <c r="DH55" s="21">
        <v>0.01</v>
      </c>
      <c r="DI55" s="12">
        <f t="shared" ref="DI55" si="471">IFERROR(DI54/DI50,"na")</f>
        <v>1.0000000000000011E-2</v>
      </c>
      <c r="DJ55" s="21">
        <v>0.01</v>
      </c>
      <c r="DK55" s="12"/>
      <c r="DL55" s="63">
        <f t="shared" ref="DL55" si="472">IFERROR(DL54/DL50,"na")</f>
        <v>1.0000000000000002E-2</v>
      </c>
      <c r="DM55" s="21">
        <v>0.01</v>
      </c>
      <c r="DN55" s="21">
        <v>0.01</v>
      </c>
      <c r="DO55" s="12">
        <f t="shared" ref="DO55" si="473">IFERROR(DO54/DO50,"na")</f>
        <v>9.9999999999999985E-3</v>
      </c>
      <c r="DP55" s="21">
        <v>0.01</v>
      </c>
      <c r="DQ55" s="12">
        <f t="shared" ref="DQ55" si="474">IFERROR(DQ54/DQ50,"na")</f>
        <v>1.0000000000000014E-2</v>
      </c>
      <c r="DR55" s="21">
        <v>0.01</v>
      </c>
      <c r="DS55" s="12"/>
      <c r="DT55" s="63">
        <f t="shared" ref="DT55" si="475">IFERROR(DT54/DT50,"na")</f>
        <v>9.9999999999999933E-3</v>
      </c>
    </row>
    <row r="56" spans="2:124" s="15" customFormat="1" x14ac:dyDescent="0.25">
      <c r="B56" s="32" t="s">
        <v>213</v>
      </c>
      <c r="E56" s="66">
        <v>0</v>
      </c>
      <c r="F56" s="15">
        <v>0</v>
      </c>
      <c r="H56" s="15">
        <v>0</v>
      </c>
      <c r="J56" s="15">
        <v>0</v>
      </c>
      <c r="L56" s="58"/>
      <c r="M56" s="66">
        <v>0</v>
      </c>
      <c r="N56" s="15">
        <v>0</v>
      </c>
      <c r="P56" s="15">
        <v>0</v>
      </c>
      <c r="R56" s="15">
        <v>0</v>
      </c>
      <c r="T56" s="58"/>
      <c r="U56" s="66">
        <v>0</v>
      </c>
      <c r="V56" s="15">
        <v>0</v>
      </c>
      <c r="X56" s="15">
        <v>0</v>
      </c>
      <c r="Z56" s="15">
        <v>0</v>
      </c>
      <c r="AB56" s="58"/>
      <c r="AC56" s="66">
        <v>0</v>
      </c>
      <c r="AD56" s="15">
        <v>0</v>
      </c>
      <c r="AF56" s="15">
        <v>0</v>
      </c>
      <c r="AH56" s="15">
        <v>0</v>
      </c>
      <c r="AJ56" s="58"/>
      <c r="AK56" s="66">
        <v>-0.4</v>
      </c>
      <c r="AL56" s="15">
        <v>0</v>
      </c>
      <c r="AN56" s="15">
        <v>0</v>
      </c>
      <c r="AP56" s="15">
        <v>0</v>
      </c>
      <c r="AR56" s="58"/>
      <c r="AS56" s="66">
        <v>0</v>
      </c>
      <c r="AT56" s="15">
        <v>0</v>
      </c>
      <c r="AV56" s="15">
        <v>0</v>
      </c>
      <c r="AY56" s="15">
        <f>AV56+AX56</f>
        <v>0</v>
      </c>
      <c r="AZ56" s="58"/>
      <c r="BG56" s="15">
        <f>BD56+BF56</f>
        <v>0</v>
      </c>
      <c r="BH56" s="58"/>
      <c r="BO56" s="15">
        <f>BL56+BN56</f>
        <v>0</v>
      </c>
      <c r="BP56" s="58"/>
      <c r="BW56" s="15">
        <f>BT56+BV56</f>
        <v>0</v>
      </c>
      <c r="BX56" s="58"/>
      <c r="CE56" s="15">
        <f>CB56+CD56</f>
        <v>0</v>
      </c>
      <c r="CF56" s="58"/>
      <c r="CM56" s="15">
        <f>CJ56+CL56</f>
        <v>0</v>
      </c>
      <c r="CN56" s="58"/>
      <c r="CU56" s="15">
        <f>CR56+CT56</f>
        <v>0</v>
      </c>
      <c r="CV56" s="58"/>
      <c r="DC56" s="15">
        <f>CZ56+DB56</f>
        <v>0</v>
      </c>
      <c r="DD56" s="58"/>
      <c r="DK56" s="15">
        <f>DH56+DJ56</f>
        <v>0</v>
      </c>
      <c r="DL56" s="58"/>
      <c r="DS56" s="15">
        <f>DP56+DR56</f>
        <v>0</v>
      </c>
      <c r="DT56" s="58"/>
    </row>
    <row r="57" spans="2:124" s="15" customFormat="1" ht="14.4" x14ac:dyDescent="0.3">
      <c r="B57" s="6" t="s">
        <v>48</v>
      </c>
      <c r="E57" s="66"/>
      <c r="L57" s="58"/>
      <c r="M57" s="67">
        <f>IFERROR(M56/M52,"na")</f>
        <v>0</v>
      </c>
      <c r="N57" s="12">
        <f>IFERROR(N56/N52,"na")</f>
        <v>0</v>
      </c>
      <c r="O57" s="12">
        <f t="shared" ref="O57:T57" si="476">IFERROR(O56/O52,"na")</f>
        <v>0</v>
      </c>
      <c r="P57" s="12">
        <f t="shared" si="476"/>
        <v>0</v>
      </c>
      <c r="Q57" s="12">
        <f t="shared" si="476"/>
        <v>0</v>
      </c>
      <c r="R57" s="12">
        <f t="shared" si="476"/>
        <v>0</v>
      </c>
      <c r="S57" s="12">
        <f t="shared" si="476"/>
        <v>0</v>
      </c>
      <c r="T57" s="63">
        <f t="shared" si="476"/>
        <v>0</v>
      </c>
      <c r="U57" s="67">
        <f>IFERROR(U56/U52,"na")</f>
        <v>0</v>
      </c>
      <c r="V57" s="12">
        <f>IFERROR(V56/V52,"na")</f>
        <v>0</v>
      </c>
      <c r="W57" s="12">
        <f t="shared" ref="W57" si="477">IFERROR(W56/W52,"na")</f>
        <v>0</v>
      </c>
      <c r="X57" s="12">
        <f t="shared" ref="X57" si="478">IFERROR(X56/X52,"na")</f>
        <v>0</v>
      </c>
      <c r="Y57" s="12">
        <f t="shared" ref="Y57" si="479">IFERROR(Y56/Y52,"na")</f>
        <v>0</v>
      </c>
      <c r="Z57" s="12">
        <f t="shared" ref="Z57" si="480">IFERROR(Z56/Z52,"na")</f>
        <v>0</v>
      </c>
      <c r="AA57" s="12">
        <f t="shared" ref="AA57" si="481">IFERROR(AA56/AA52,"na")</f>
        <v>0</v>
      </c>
      <c r="AB57" s="63">
        <f t="shared" ref="AB57" si="482">IFERROR(AB56/AB52,"na")</f>
        <v>0</v>
      </c>
      <c r="AC57" s="67">
        <f>IFERROR(AC56/AC52,"na")</f>
        <v>0</v>
      </c>
      <c r="AD57" s="12">
        <f>IFERROR(AD56/AD52,"na")</f>
        <v>0</v>
      </c>
      <c r="AE57" s="12">
        <f t="shared" ref="AE57" si="483">IFERROR(AE56/AE52,"na")</f>
        <v>0</v>
      </c>
      <c r="AF57" s="12">
        <f t="shared" ref="AF57" si="484">IFERROR(AF56/AF52,"na")</f>
        <v>0</v>
      </c>
      <c r="AG57" s="12">
        <f t="shared" ref="AG57" si="485">IFERROR(AG56/AG52,"na")</f>
        <v>0</v>
      </c>
      <c r="AH57" s="12">
        <f t="shared" ref="AH57" si="486">IFERROR(AH56/AH52,"na")</f>
        <v>0</v>
      </c>
      <c r="AI57" s="12">
        <f t="shared" ref="AI57" si="487">IFERROR(AI56/AI52,"na")</f>
        <v>0</v>
      </c>
      <c r="AJ57" s="63">
        <f t="shared" ref="AJ57" si="488">IFERROR(AJ56/AJ52,"na")</f>
        <v>0</v>
      </c>
      <c r="AK57" s="67">
        <f>IFERROR(AK56/AK52,"na")</f>
        <v>-2.2713592949700751E-5</v>
      </c>
      <c r="AL57" s="12">
        <f>IFERROR(AL56/AL52,"na")</f>
        <v>0</v>
      </c>
      <c r="AM57" s="12">
        <f t="shared" ref="AM57" si="489">IFERROR(AM56/AM52,"na")</f>
        <v>0</v>
      </c>
      <c r="AN57" s="12">
        <f t="shared" ref="AN57:AR57" si="490">IFERROR(AN56/AN52,"na")</f>
        <v>0</v>
      </c>
      <c r="AO57" s="12">
        <f t="shared" ref="AO57" si="491">IFERROR(AO56/AO52,"na")</f>
        <v>0</v>
      </c>
      <c r="AP57" s="12">
        <f t="shared" si="490"/>
        <v>0</v>
      </c>
      <c r="AQ57" s="12">
        <f t="shared" si="490"/>
        <v>0</v>
      </c>
      <c r="AR57" s="63">
        <f t="shared" si="490"/>
        <v>0</v>
      </c>
      <c r="AS57" s="67">
        <f>IFERROR(AS56/AS52,"na")</f>
        <v>0</v>
      </c>
      <c r="AT57" s="12">
        <f>IFERROR(AT56/AT52,"na")</f>
        <v>0</v>
      </c>
      <c r="AU57" s="12">
        <f t="shared" ref="AU57" si="492">IFERROR(AU56/AU52,"na")</f>
        <v>0</v>
      </c>
      <c r="AV57" s="12">
        <f t="shared" ref="AV57:AW57" si="493">IFERROR(AV56/AV52,"na")</f>
        <v>0</v>
      </c>
      <c r="AW57" s="12">
        <f t="shared" si="493"/>
        <v>0</v>
      </c>
      <c r="AX57" s="12">
        <f>IFERROR(AX56/AX52,"na")</f>
        <v>0</v>
      </c>
      <c r="AY57" s="12">
        <f>IFERROR(AY56/AY52,"na")</f>
        <v>0</v>
      </c>
      <c r="AZ57" s="63">
        <f t="shared" ref="AZ57" si="494">IFERROR(AZ56/AZ52,"na")</f>
        <v>0</v>
      </c>
      <c r="BA57" s="12">
        <f>IFERROR(BA56/BA52,"na")</f>
        <v>0</v>
      </c>
      <c r="BB57" s="12">
        <f>IFERROR(BB56/BB52,"na")</f>
        <v>0</v>
      </c>
      <c r="BC57" s="12">
        <f t="shared" ref="BC57" si="495">IFERROR(BC56/BC52,"na")</f>
        <v>0</v>
      </c>
      <c r="BD57" s="12">
        <f>IFERROR(BD56/BD52,"na")</f>
        <v>0</v>
      </c>
      <c r="BE57" s="12">
        <f t="shared" ref="BE57" si="496">IFERROR(BE56/BE52,"na")</f>
        <v>0</v>
      </c>
      <c r="BF57" s="12">
        <f>IFERROR(BF56/BF52,"na")</f>
        <v>0</v>
      </c>
      <c r="BG57" s="12">
        <f>IFERROR(BG56/BG52,"na")</f>
        <v>0</v>
      </c>
      <c r="BH57" s="63">
        <f t="shared" ref="BH57" si="497">IFERROR(BH56/BH52,"na")</f>
        <v>0</v>
      </c>
      <c r="BI57" s="12">
        <f>IFERROR(BI56/BI52,"na")</f>
        <v>0</v>
      </c>
      <c r="BJ57" s="12">
        <f>IFERROR(BJ56/BJ52,"na")</f>
        <v>0</v>
      </c>
      <c r="BK57" s="12">
        <f t="shared" ref="BK57" si="498">IFERROR(BK56/BK52,"na")</f>
        <v>0</v>
      </c>
      <c r="BL57" s="12">
        <f>IFERROR(BL56/BL52,"na")</f>
        <v>0</v>
      </c>
      <c r="BM57" s="12">
        <f t="shared" ref="BM57" si="499">IFERROR(BM56/BM52,"na")</f>
        <v>0</v>
      </c>
      <c r="BN57" s="12">
        <f>IFERROR(BN56/BN52,"na")</f>
        <v>0</v>
      </c>
      <c r="BO57" s="12">
        <f>IFERROR(BO56/BO52,"na")</f>
        <v>0</v>
      </c>
      <c r="BP57" s="63">
        <f t="shared" ref="BP57" si="500">IFERROR(BP56/BP52,"na")</f>
        <v>0</v>
      </c>
      <c r="BQ57" s="12">
        <f>IFERROR(BQ56/BQ52,"na")</f>
        <v>0</v>
      </c>
      <c r="BR57" s="12">
        <f>IFERROR(BR56/BR52,"na")</f>
        <v>0</v>
      </c>
      <c r="BS57" s="12">
        <f t="shared" ref="BS57" si="501">IFERROR(BS56/BS52,"na")</f>
        <v>0</v>
      </c>
      <c r="BT57" s="12">
        <f>IFERROR(BT56/BT52,"na")</f>
        <v>0</v>
      </c>
      <c r="BU57" s="12">
        <f t="shared" ref="BU57" si="502">IFERROR(BU56/BU52,"na")</f>
        <v>0</v>
      </c>
      <c r="BV57" s="12">
        <f>IFERROR(BV56/BV52,"na")</f>
        <v>0</v>
      </c>
      <c r="BW57" s="12">
        <f>IFERROR(BW56/BW52,"na")</f>
        <v>0</v>
      </c>
      <c r="BX57" s="63">
        <f t="shared" ref="BX57" si="503">IFERROR(BX56/BX52,"na")</f>
        <v>0</v>
      </c>
      <c r="BY57" s="12">
        <f>IFERROR(BY56/BY52,"na")</f>
        <v>0</v>
      </c>
      <c r="BZ57" s="12">
        <f>IFERROR(BZ56/BZ52,"na")</f>
        <v>0</v>
      </c>
      <c r="CA57" s="12">
        <f t="shared" ref="CA57" si="504">IFERROR(CA56/CA52,"na")</f>
        <v>0</v>
      </c>
      <c r="CB57" s="12">
        <f>IFERROR(CB56/CB52,"na")</f>
        <v>0</v>
      </c>
      <c r="CC57" s="12">
        <f t="shared" ref="CC57" si="505">IFERROR(CC56/CC52,"na")</f>
        <v>0</v>
      </c>
      <c r="CD57" s="12">
        <f>IFERROR(CD56/CD52,"na")</f>
        <v>0</v>
      </c>
      <c r="CE57" s="12">
        <f>IFERROR(CE56/CE52,"na")</f>
        <v>0</v>
      </c>
      <c r="CF57" s="63">
        <f t="shared" ref="CF57" si="506">IFERROR(CF56/CF52,"na")</f>
        <v>0</v>
      </c>
      <c r="CG57" s="12">
        <f>IFERROR(CG56/CG52,"na")</f>
        <v>0</v>
      </c>
      <c r="CH57" s="12">
        <f>IFERROR(CH56/CH52,"na")</f>
        <v>0</v>
      </c>
      <c r="CI57" s="12">
        <f t="shared" ref="CI57" si="507">IFERROR(CI56/CI52,"na")</f>
        <v>0</v>
      </c>
      <c r="CJ57" s="12">
        <f>IFERROR(CJ56/CJ52,"na")</f>
        <v>0</v>
      </c>
      <c r="CK57" s="12">
        <f t="shared" ref="CK57" si="508">IFERROR(CK56/CK52,"na")</f>
        <v>0</v>
      </c>
      <c r="CL57" s="12">
        <f>IFERROR(CL56/CL52,"na")</f>
        <v>0</v>
      </c>
      <c r="CM57" s="12">
        <f>IFERROR(CM56/CM52,"na")</f>
        <v>0</v>
      </c>
      <c r="CN57" s="63">
        <f t="shared" ref="CN57" si="509">IFERROR(CN56/CN52,"na")</f>
        <v>0</v>
      </c>
      <c r="CO57" s="12">
        <f>IFERROR(CO56/CO52,"na")</f>
        <v>0</v>
      </c>
      <c r="CP57" s="12">
        <f>IFERROR(CP56/CP52,"na")</f>
        <v>0</v>
      </c>
      <c r="CQ57" s="12">
        <f t="shared" ref="CQ57" si="510">IFERROR(CQ56/CQ52,"na")</f>
        <v>0</v>
      </c>
      <c r="CR57" s="12">
        <f>IFERROR(CR56/CR52,"na")</f>
        <v>0</v>
      </c>
      <c r="CS57" s="12">
        <f t="shared" ref="CS57" si="511">IFERROR(CS56/CS52,"na")</f>
        <v>0</v>
      </c>
      <c r="CT57" s="12">
        <f>IFERROR(CT56/CT52,"na")</f>
        <v>0</v>
      </c>
      <c r="CU57" s="12">
        <f>IFERROR(CU56/CU52,"na")</f>
        <v>0</v>
      </c>
      <c r="CV57" s="63">
        <f t="shared" ref="CV57" si="512">IFERROR(CV56/CV52,"na")</f>
        <v>0</v>
      </c>
      <c r="CW57" s="12">
        <f>IFERROR(CW56/CW52,"na")</f>
        <v>0</v>
      </c>
      <c r="CX57" s="12">
        <f>IFERROR(CX56/CX52,"na")</f>
        <v>0</v>
      </c>
      <c r="CY57" s="12">
        <f t="shared" ref="CY57" si="513">IFERROR(CY56/CY52,"na")</f>
        <v>0</v>
      </c>
      <c r="CZ57" s="12">
        <f>IFERROR(CZ56/CZ52,"na")</f>
        <v>0</v>
      </c>
      <c r="DA57" s="12">
        <f t="shared" ref="DA57" si="514">IFERROR(DA56/DA52,"na")</f>
        <v>0</v>
      </c>
      <c r="DB57" s="12">
        <f>IFERROR(DB56/DB52,"na")</f>
        <v>0</v>
      </c>
      <c r="DC57" s="12">
        <f>IFERROR(DC56/DC52,"na")</f>
        <v>0</v>
      </c>
      <c r="DD57" s="63">
        <f t="shared" ref="DD57" si="515">IFERROR(DD56/DD52,"na")</f>
        <v>0</v>
      </c>
      <c r="DE57" s="12">
        <f>IFERROR(DE56/DE52,"na")</f>
        <v>0</v>
      </c>
      <c r="DF57" s="12">
        <f>IFERROR(DF56/DF52,"na")</f>
        <v>0</v>
      </c>
      <c r="DG57" s="12">
        <f t="shared" ref="DG57" si="516">IFERROR(DG56/DG52,"na")</f>
        <v>0</v>
      </c>
      <c r="DH57" s="12">
        <f>IFERROR(DH56/DH52,"na")</f>
        <v>0</v>
      </c>
      <c r="DI57" s="12">
        <f t="shared" ref="DI57" si="517">IFERROR(DI56/DI52,"na")</f>
        <v>0</v>
      </c>
      <c r="DJ57" s="12">
        <f>IFERROR(DJ56/DJ52,"na")</f>
        <v>0</v>
      </c>
      <c r="DK57" s="12">
        <f>IFERROR(DK56/DK52,"na")</f>
        <v>0</v>
      </c>
      <c r="DL57" s="63">
        <f t="shared" ref="DL57" si="518">IFERROR(DL56/DL52,"na")</f>
        <v>0</v>
      </c>
      <c r="DM57" s="12">
        <f>IFERROR(DM56/DM52,"na")</f>
        <v>0</v>
      </c>
      <c r="DN57" s="12">
        <f>IFERROR(DN56/DN52,"na")</f>
        <v>0</v>
      </c>
      <c r="DO57" s="12">
        <f t="shared" ref="DO57" si="519">IFERROR(DO56/DO52,"na")</f>
        <v>0</v>
      </c>
      <c r="DP57" s="12">
        <f>IFERROR(DP56/DP52,"na")</f>
        <v>0</v>
      </c>
      <c r="DQ57" s="12">
        <f t="shared" ref="DQ57" si="520">IFERROR(DQ56/DQ52,"na")</f>
        <v>0</v>
      </c>
      <c r="DR57" s="12">
        <f>IFERROR(DR56/DR52,"na")</f>
        <v>0</v>
      </c>
      <c r="DS57" s="12">
        <f>IFERROR(DS56/DS52,"na")</f>
        <v>0</v>
      </c>
      <c r="DT57" s="63">
        <f t="shared" ref="DT57" si="521">IFERROR(DT56/DT52,"na")</f>
        <v>0</v>
      </c>
    </row>
    <row r="58" spans="2:124" s="15" customFormat="1" x14ac:dyDescent="0.25">
      <c r="B58" s="80" t="s">
        <v>50</v>
      </c>
      <c r="C58" s="15" t="s">
        <v>57</v>
      </c>
      <c r="E58" s="66">
        <v>144.80000000000001</v>
      </c>
      <c r="F58" s="15">
        <v>560.70000000000005</v>
      </c>
      <c r="G58" s="15">
        <f>E58+F58</f>
        <v>705.5</v>
      </c>
      <c r="H58" s="15">
        <v>617.4</v>
      </c>
      <c r="I58" s="15">
        <f>E58+F58+H58</f>
        <v>1322.9</v>
      </c>
      <c r="J58" s="15">
        <v>-407.4</v>
      </c>
      <c r="K58" s="15">
        <f>H58+J58</f>
        <v>210</v>
      </c>
      <c r="L58" s="58">
        <f>E58+F58+H58+J58</f>
        <v>915.50000000000011</v>
      </c>
      <c r="M58" s="66">
        <v>43.4</v>
      </c>
      <c r="N58" s="15">
        <v>-290.3</v>
      </c>
      <c r="O58" s="15">
        <f>M58+N58</f>
        <v>-246.9</v>
      </c>
      <c r="P58" s="15">
        <v>-147.19999999999999</v>
      </c>
      <c r="Q58" s="15">
        <f>M58+N58+P58</f>
        <v>-394.1</v>
      </c>
      <c r="R58" s="15">
        <v>-298.3</v>
      </c>
      <c r="S58" s="15">
        <f>P58+R58</f>
        <v>-445.5</v>
      </c>
      <c r="T58" s="58">
        <f>M58+N58+P58+R58</f>
        <v>-692.40000000000009</v>
      </c>
      <c r="U58" s="66">
        <v>29.9</v>
      </c>
      <c r="V58" s="15">
        <v>45.2</v>
      </c>
      <c r="W58" s="15">
        <f>U58+V58</f>
        <v>75.099999999999994</v>
      </c>
      <c r="X58" s="15">
        <v>454.1</v>
      </c>
      <c r="Y58" s="15">
        <f>U58+V58+X58</f>
        <v>529.20000000000005</v>
      </c>
      <c r="Z58" s="15">
        <v>-654.20000000000005</v>
      </c>
      <c r="AA58" s="15">
        <f>X58+Z58</f>
        <v>-200.10000000000002</v>
      </c>
      <c r="AB58" s="58">
        <f>U58+V58+X58+Z58</f>
        <v>-125</v>
      </c>
      <c r="AC58" s="66">
        <v>505.2</v>
      </c>
      <c r="AD58" s="15">
        <v>574.5</v>
      </c>
      <c r="AE58" s="15">
        <f>AC58+AD58</f>
        <v>1079.7</v>
      </c>
      <c r="AF58" s="15">
        <v>427.7</v>
      </c>
      <c r="AG58" s="15">
        <f>AC58+AD58+AF58</f>
        <v>1507.4</v>
      </c>
      <c r="AH58" s="15">
        <v>725.1</v>
      </c>
      <c r="AI58" s="15">
        <f>AF58+AH58</f>
        <v>1152.8</v>
      </c>
      <c r="AJ58" s="58">
        <f>AC58+AD58+AF58+AH58</f>
        <v>2232.5</v>
      </c>
      <c r="AK58" s="66">
        <v>555.5</v>
      </c>
      <c r="AL58" s="15">
        <v>856.5</v>
      </c>
      <c r="AM58" s="15">
        <f>AK58+AL58</f>
        <v>1412</v>
      </c>
      <c r="AN58" s="15">
        <v>813.7</v>
      </c>
      <c r="AO58" s="15">
        <f>AK58+AL58+AN58</f>
        <v>2225.6999999999998</v>
      </c>
      <c r="AP58" s="15">
        <v>1659.9</v>
      </c>
      <c r="AQ58" s="15">
        <f>AN58+AP58</f>
        <v>2473.6000000000004</v>
      </c>
      <c r="AR58" s="58">
        <f>AK58+AL58+AN58+AP58</f>
        <v>3885.6</v>
      </c>
      <c r="AS58" s="66">
        <v>460.1</v>
      </c>
      <c r="AT58" s="15">
        <v>227.3</v>
      </c>
      <c r="AU58" s="15">
        <f>AS58+AT58</f>
        <v>687.40000000000009</v>
      </c>
      <c r="AV58" s="15">
        <v>6366.5</v>
      </c>
      <c r="AW58" s="15">
        <f>AS58+AT58+AV58</f>
        <v>7053.9</v>
      </c>
      <c r="AX58" s="15">
        <f>IFERROR(-AX50*AX59,"na")</f>
        <v>-3706.1891999999989</v>
      </c>
      <c r="AY58" s="15">
        <f>AV58+AX58</f>
        <v>2660.3108000000011</v>
      </c>
      <c r="AZ58" s="58">
        <f>AS58+AT58+AV58+AX58</f>
        <v>3347.7108000000007</v>
      </c>
      <c r="BA58" s="15">
        <f>IFERROR(-BA50*BA59,"na")</f>
        <v>-3891.4986599999975</v>
      </c>
      <c r="BB58" s="15">
        <f>IFERROR(-BB50*BB59,"na")</f>
        <v>-4086.0735930000028</v>
      </c>
      <c r="BC58" s="15">
        <f>BA58+BB58</f>
        <v>-7977.5722530000003</v>
      </c>
      <c r="BD58" s="15">
        <f>IFERROR(-BD50*BD59,"na")</f>
        <v>-4290.3772726499956</v>
      </c>
      <c r="BE58" s="15">
        <f>BA58+BB58+BD58</f>
        <v>-12267.949525649996</v>
      </c>
      <c r="BF58" s="15">
        <f>IFERROR(-BF50*BF59,"na")</f>
        <v>-4504.8961362824984</v>
      </c>
      <c r="BG58" s="15">
        <f>BD58+BF58</f>
        <v>-8795.2734089324949</v>
      </c>
      <c r="BH58" s="58">
        <f>BA58+BB58+BD58+BF58</f>
        <v>-16772.845661932493</v>
      </c>
      <c r="BI58" s="15">
        <f>IFERROR(-BI50*BI59,"na")</f>
        <v>-4730.1409430966251</v>
      </c>
      <c r="BJ58" s="15">
        <f>IFERROR(-BJ50*BJ59,"na")</f>
        <v>-4966.647990251452</v>
      </c>
      <c r="BK58" s="15">
        <f>BI58+BJ58</f>
        <v>-9696.788933348078</v>
      </c>
      <c r="BL58" s="15">
        <f>IFERROR(-BL50*BL59,"na")</f>
        <v>-5214.9803897640322</v>
      </c>
      <c r="BM58" s="15">
        <f>BI58+BJ58+BL58</f>
        <v>-14911.76932311211</v>
      </c>
      <c r="BN58" s="15">
        <f>IFERROR(-BN50*BN59,"na")</f>
        <v>-5475.7294092522279</v>
      </c>
      <c r="BO58" s="15">
        <f>BL58+BN58</f>
        <v>-10690.70979901626</v>
      </c>
      <c r="BP58" s="58">
        <f>BI58+BJ58+BL58+BN58</f>
        <v>-20387.498732364336</v>
      </c>
      <c r="BQ58" s="15">
        <f>IFERROR(-BQ50*BQ59,"na")</f>
        <v>-5749.5158797148415</v>
      </c>
      <c r="BR58" s="15">
        <f>IFERROR(-BR50*BR59,"na")</f>
        <v>-6036.9916737005815</v>
      </c>
      <c r="BS58" s="15">
        <f>BQ58+BR58</f>
        <v>-11786.507553415424</v>
      </c>
      <c r="BT58" s="15">
        <f>IFERROR(-BT50*BT59,"na")</f>
        <v>-6338.8412573856185</v>
      </c>
      <c r="BU58" s="15">
        <f>BQ58+BR58+BT58</f>
        <v>-18125.348810801042</v>
      </c>
      <c r="BV58" s="15">
        <f>IFERROR(-BV50*BV59,"na")</f>
        <v>-6655.7833202549009</v>
      </c>
      <c r="BW58" s="15">
        <f>BT58+BV58</f>
        <v>-12994.624577640519</v>
      </c>
      <c r="BX58" s="58">
        <f>BQ58+BR58+BT58+BV58</f>
        <v>-24781.132131055943</v>
      </c>
      <c r="BY58" s="15">
        <f>IFERROR(-BY50*BY59,"na")</f>
        <v>-6988.5724862676361</v>
      </c>
      <c r="BZ58" s="15">
        <f>IFERROR(-BZ50*BZ59,"na")</f>
        <v>-7338.001110581019</v>
      </c>
      <c r="CA58" s="15">
        <f>BY58+BZ58</f>
        <v>-14326.573596848655</v>
      </c>
      <c r="CB58" s="15">
        <f>IFERROR(-CB50*CB59,"na")</f>
        <v>-7704.9011661100703</v>
      </c>
      <c r="CC58" s="15">
        <f>BY58+BZ58+CB58</f>
        <v>-22031.474762958725</v>
      </c>
      <c r="CD58" s="15">
        <f>IFERROR(-CD50*CD59,"na")</f>
        <v>-8090.1462244155882</v>
      </c>
      <c r="CE58" s="15">
        <f>CB58+CD58</f>
        <v>-15795.047390525659</v>
      </c>
      <c r="CF58" s="58">
        <f>BY58+BZ58+CB58+CD58</f>
        <v>-30121.620987374314</v>
      </c>
      <c r="CG58" s="15">
        <f>IFERROR(-CG50*CG59,"na")</f>
        <v>-8494.6535356363602</v>
      </c>
      <c r="CH58" s="15">
        <f>IFERROR(-CH50*CH59,"na")</f>
        <v>-8919.3862124181796</v>
      </c>
      <c r="CI58" s="15">
        <f>CG58+CH58</f>
        <v>-17414.03974805454</v>
      </c>
      <c r="CJ58" s="15">
        <f>IFERROR(-CJ50*CJ59,"na")</f>
        <v>-9365.3555230390921</v>
      </c>
      <c r="CK58" s="15">
        <f>CG58+CH58+CJ58</f>
        <v>-26779.395271093632</v>
      </c>
      <c r="CL58" s="15">
        <f>IFERROR(-CL50*CL59,"na")</f>
        <v>-9833.6232991910401</v>
      </c>
      <c r="CM58" s="15">
        <f>CJ58+CL58</f>
        <v>-19198.978822230132</v>
      </c>
      <c r="CN58" s="58">
        <f>CG58+CH58+CJ58+CL58</f>
        <v>-36613.018570284672</v>
      </c>
      <c r="CO58" s="15">
        <f>IFERROR(-CO50*CO59,"na")</f>
        <v>-10325.304464150608</v>
      </c>
      <c r="CP58" s="15">
        <f>IFERROR(-CP50*CP59,"na")</f>
        <v>-10841.56968735814</v>
      </c>
      <c r="CQ58" s="15">
        <f>CO58+CP58</f>
        <v>-21166.874151508746</v>
      </c>
      <c r="CR58" s="15">
        <f>IFERROR(-CR50*CR59,"na")</f>
        <v>-11383.648171726045</v>
      </c>
      <c r="CS58" s="15">
        <f>CO58+CP58+CR58</f>
        <v>-32550.522323234793</v>
      </c>
      <c r="CT58" s="15">
        <f>IFERROR(-CT50*CT59,"na")</f>
        <v>-11952.830580312349</v>
      </c>
      <c r="CU58" s="15">
        <f>CR58+CT58</f>
        <v>-23336.478752038394</v>
      </c>
      <c r="CV58" s="58">
        <f>CO58+CP58+CR58+CT58</f>
        <v>-44503.352903547144</v>
      </c>
      <c r="CW58" s="15">
        <f>IFERROR(-CW50*CW59,"na")</f>
        <v>-12550.47210932797</v>
      </c>
      <c r="CX58" s="15">
        <f>IFERROR(-CX50*CX59,"na")</f>
        <v>-13177.995714794386</v>
      </c>
      <c r="CY58" s="15">
        <f>CW58+CX58</f>
        <v>-25728.467824122356</v>
      </c>
      <c r="CZ58" s="15">
        <f>IFERROR(-CZ50*CZ59,"na")</f>
        <v>-13836.895500534098</v>
      </c>
      <c r="DA58" s="15">
        <f>CW58+CX58+CZ58</f>
        <v>-39565.363324656457</v>
      </c>
      <c r="DB58" s="15">
        <f>IFERROR(-DB50*DB59,"na")</f>
        <v>-14528.740275560762</v>
      </c>
      <c r="DC58" s="15">
        <f>CZ58+DB58</f>
        <v>-28365.635776094859</v>
      </c>
      <c r="DD58" s="58">
        <f>CW58+CX58+CZ58+DB58</f>
        <v>-54094.103600217219</v>
      </c>
      <c r="DE58" s="15">
        <f>IFERROR(-DE50*DE59,"na")</f>
        <v>-15255.177289338806</v>
      </c>
      <c r="DF58" s="15">
        <f>IFERROR(-DF50*DF59,"na")</f>
        <v>-16017.936153805775</v>
      </c>
      <c r="DG58" s="15">
        <f>DE58+DF58</f>
        <v>-31273.113443144583</v>
      </c>
      <c r="DH58" s="15">
        <f>IFERROR(-DH50*DH59,"na")</f>
        <v>-16818.832961496078</v>
      </c>
      <c r="DI58" s="15">
        <f>DE58+DF58+DH58</f>
        <v>-48091.946404640665</v>
      </c>
      <c r="DJ58" s="15">
        <f>IFERROR(-DJ50*DJ59,"na")</f>
        <v>-17659.774609570886</v>
      </c>
      <c r="DK58" s="15">
        <f>DH58+DJ58</f>
        <v>-34478.607571066968</v>
      </c>
      <c r="DL58" s="58">
        <f>DE58+DF58+DH58+DJ58</f>
        <v>-65751.721014211551</v>
      </c>
      <c r="DM58" s="15">
        <f>IFERROR(-DM50*DM59,"na")</f>
        <v>-18542.763340049412</v>
      </c>
      <c r="DN58" s="15">
        <f>IFERROR(-DN50*DN59,"na")</f>
        <v>-19469.901507051891</v>
      </c>
      <c r="DO58" s="15">
        <f>DM58+DN58</f>
        <v>-38012.664847101303</v>
      </c>
      <c r="DP58" s="15">
        <f>IFERROR(-DP50*DP59,"na")</f>
        <v>-20443.396582404486</v>
      </c>
      <c r="DQ58" s="15">
        <f>DM58+DN58+DP58</f>
        <v>-58456.061429505789</v>
      </c>
      <c r="DR58" s="15">
        <f>IFERROR(-DR50*DR59,"na")</f>
        <v>-21465.566411524691</v>
      </c>
      <c r="DS58" s="15">
        <f>DP58+DR58</f>
        <v>-41908.962993929177</v>
      </c>
      <c r="DT58" s="58">
        <f>DM58+DN58+DP58+DR58</f>
        <v>-79921.62784103048</v>
      </c>
    </row>
    <row r="59" spans="2:124" s="12" customFormat="1" ht="14.4" x14ac:dyDescent="0.3">
      <c r="B59" s="100" t="s">
        <v>51</v>
      </c>
      <c r="C59" s="12" t="s">
        <v>58</v>
      </c>
      <c r="E59" s="67">
        <f t="shared" ref="E59:AW59" si="522">IFERROR(E58/E54,"na")</f>
        <v>1.6948954151206209E-2</v>
      </c>
      <c r="F59" s="12">
        <f t="shared" si="522"/>
        <v>5.141112394784618E-2</v>
      </c>
      <c r="G59" s="12">
        <f t="shared" si="522"/>
        <v>3.6273426052083599E-2</v>
      </c>
      <c r="H59" s="12">
        <f t="shared" si="522"/>
        <v>4.9168969554102583E-2</v>
      </c>
      <c r="I59" s="12">
        <f t="shared" si="522"/>
        <v>4.1332616805493938E-2</v>
      </c>
      <c r="J59" s="12">
        <f t="shared" si="522"/>
        <v>-3.225346760402812E-2</v>
      </c>
      <c r="K59" s="12">
        <f t="shared" si="522"/>
        <v>8.3373365782776643E-3</v>
      </c>
      <c r="L59" s="63">
        <f t="shared" si="522"/>
        <v>2.0509707106596713E-2</v>
      </c>
      <c r="M59" s="67">
        <f t="shared" si="522"/>
        <v>3.8766267987459025E-3</v>
      </c>
      <c r="N59" s="12">
        <f t="shared" si="522"/>
        <v>-2.1989259121793076E-2</v>
      </c>
      <c r="O59" s="12">
        <f t="shared" si="522"/>
        <v>-1.0120013772072207E-2</v>
      </c>
      <c r="P59" s="12">
        <f t="shared" si="522"/>
        <v>-9.9704679075564209E-3</v>
      </c>
      <c r="Q59" s="12">
        <f t="shared" si="522"/>
        <v>-1.0063635063635066E-2</v>
      </c>
      <c r="R59" s="12">
        <f t="shared" si="522"/>
        <v>-2.1452714850773102E-2</v>
      </c>
      <c r="S59" s="12">
        <f t="shared" si="522"/>
        <v>-1.5539649651535131E-2</v>
      </c>
      <c r="T59" s="63">
        <f t="shared" si="522"/>
        <v>-1.3047951788157347E-2</v>
      </c>
      <c r="U59" s="67">
        <f t="shared" si="522"/>
        <v>2.0131291028446388E-3</v>
      </c>
      <c r="V59" s="12">
        <f t="shared" si="522"/>
        <v>2.8900810117841137E-3</v>
      </c>
      <c r="W59" s="12">
        <f t="shared" si="522"/>
        <v>2.462924944739966E-3</v>
      </c>
      <c r="X59" s="12">
        <f t="shared" si="522"/>
        <v>2.6274221638479211E-2</v>
      </c>
      <c r="Y59" s="12">
        <f t="shared" si="522"/>
        <v>1.1076853520543042E-2</v>
      </c>
      <c r="Z59" s="12">
        <f t="shared" si="522"/>
        <v>-3.9094760871773729E-2</v>
      </c>
      <c r="AA59" s="12">
        <f t="shared" si="522"/>
        <v>-5.8823875261635426E-3</v>
      </c>
      <c r="AB59" s="63">
        <f t="shared" si="522"/>
        <v>-1.9377141174099738E-3</v>
      </c>
      <c r="AC59" s="67">
        <f t="shared" si="522"/>
        <v>2.955474824057986E-2</v>
      </c>
      <c r="AD59" s="12">
        <f t="shared" si="522"/>
        <v>3.3787956313848656E-2</v>
      </c>
      <c r="AE59" s="12">
        <f t="shared" si="522"/>
        <v>3.1665728162173577E-2</v>
      </c>
      <c r="AF59" s="12">
        <f t="shared" si="522"/>
        <v>3.4525347110106554E-2</v>
      </c>
      <c r="AG59" s="12">
        <f t="shared" si="522"/>
        <v>3.2427804357553436E-2</v>
      </c>
      <c r="AH59" s="12">
        <f t="shared" si="522"/>
        <v>4.6060321170850696E-2</v>
      </c>
      <c r="AI59" s="12">
        <f t="shared" si="522"/>
        <v>4.0980576173819068E-2</v>
      </c>
      <c r="AJ59" s="63">
        <f t="shared" si="522"/>
        <v>3.5876594158181625E-2</v>
      </c>
      <c r="AK59" s="67">
        <f t="shared" si="522"/>
        <v>3.2570902545279716E-2</v>
      </c>
      <c r="AL59" s="12">
        <f t="shared" si="522"/>
        <v>5.0150187075128666E-2</v>
      </c>
      <c r="AM59" s="12">
        <f t="shared" si="522"/>
        <v>4.136662194071565E-2</v>
      </c>
      <c r="AN59" s="12">
        <f t="shared" si="522"/>
        <v>4.9466549135232074E-2</v>
      </c>
      <c r="AO59" s="12">
        <f t="shared" si="522"/>
        <v>4.4000687974094212E-2</v>
      </c>
      <c r="AP59" s="12">
        <f t="shared" si="522"/>
        <v>0.10957448213036189</v>
      </c>
      <c r="AQ59" s="12">
        <f t="shared" si="522"/>
        <v>7.8283187913197327E-2</v>
      </c>
      <c r="AR59" s="63">
        <f t="shared" si="522"/>
        <v>5.9112850838025366E-2</v>
      </c>
      <c r="AS59" s="67">
        <f t="shared" si="522"/>
        <v>2.6463973679821003E-2</v>
      </c>
      <c r="AT59" s="12">
        <f t="shared" si="522"/>
        <v>1.2846162540974343E-2</v>
      </c>
      <c r="AU59" s="12">
        <f t="shared" si="522"/>
        <v>1.9595266805207543E-2</v>
      </c>
      <c r="AV59" s="12">
        <f t="shared" si="522"/>
        <v>0.57930990554878159</v>
      </c>
      <c r="AW59" s="12">
        <f t="shared" si="522"/>
        <v>0.153113651706002</v>
      </c>
      <c r="AX59" s="96">
        <v>0.2</v>
      </c>
      <c r="AY59" s="13"/>
      <c r="AZ59" s="63">
        <f t="shared" ref="AZ59" si="523">IFERROR(AZ58/AZ54,"na")</f>
        <v>7.2375097077755551E-2</v>
      </c>
      <c r="BA59" s="96">
        <v>0.2</v>
      </c>
      <c r="BB59" s="96">
        <v>0.2</v>
      </c>
      <c r="BC59" s="12">
        <f t="shared" ref="BC59" si="524">IFERROR(BC58/BC54,"na")</f>
        <v>-20</v>
      </c>
      <c r="BD59" s="96">
        <v>0.2</v>
      </c>
      <c r="BE59" s="12">
        <f t="shared" ref="BE59" si="525">IFERROR(BE58/BE54,"na")</f>
        <v>-20</v>
      </c>
      <c r="BF59" s="96">
        <v>0.2</v>
      </c>
      <c r="BG59" s="13"/>
      <c r="BH59" s="63">
        <f t="shared" ref="BH59" si="526">IFERROR(BH58/BH54,"na")</f>
        <v>-20</v>
      </c>
      <c r="BI59" s="96">
        <v>0.2</v>
      </c>
      <c r="BJ59" s="96">
        <v>0.2</v>
      </c>
      <c r="BK59" s="12">
        <f t="shared" ref="BK59" si="527">IFERROR(BK58/BK54,"na")</f>
        <v>-20</v>
      </c>
      <c r="BL59" s="96">
        <v>0.2</v>
      </c>
      <c r="BM59" s="12">
        <f t="shared" ref="BM59" si="528">IFERROR(BM58/BM54,"na")</f>
        <v>-20</v>
      </c>
      <c r="BN59" s="96">
        <v>0.2</v>
      </c>
      <c r="BO59" s="13"/>
      <c r="BP59" s="63">
        <f t="shared" ref="BP59" si="529">IFERROR(BP58/BP54,"na")</f>
        <v>-19.999999999999996</v>
      </c>
      <c r="BQ59" s="96">
        <v>0.2</v>
      </c>
      <c r="BR59" s="96">
        <v>0.2</v>
      </c>
      <c r="BS59" s="12">
        <f t="shared" ref="BS59" si="530">IFERROR(BS58/BS54,"na")</f>
        <v>-20.000000000000004</v>
      </c>
      <c r="BT59" s="96">
        <v>0.2</v>
      </c>
      <c r="BU59" s="12">
        <f t="shared" ref="BU59" si="531">IFERROR(BU58/BU54,"na")</f>
        <v>-20</v>
      </c>
      <c r="BV59" s="96">
        <v>0.2</v>
      </c>
      <c r="BW59" s="13"/>
      <c r="BX59" s="63">
        <f t="shared" ref="BX59" si="532">IFERROR(BX58/BX54,"na")</f>
        <v>-20</v>
      </c>
      <c r="BY59" s="96">
        <v>0.2</v>
      </c>
      <c r="BZ59" s="96">
        <v>0.2</v>
      </c>
      <c r="CA59" s="12">
        <f t="shared" ref="CA59" si="533">IFERROR(CA58/CA54,"na")</f>
        <v>-19.999999999999996</v>
      </c>
      <c r="CB59" s="96">
        <v>0.2</v>
      </c>
      <c r="CC59" s="12">
        <f t="shared" ref="CC59" si="534">IFERROR(CC58/CC54,"na")</f>
        <v>-19.999999999999996</v>
      </c>
      <c r="CD59" s="96">
        <v>0.2</v>
      </c>
      <c r="CE59" s="13"/>
      <c r="CF59" s="63">
        <f t="shared" ref="CF59" si="535">IFERROR(CF58/CF54,"na")</f>
        <v>-19.999999999999996</v>
      </c>
      <c r="CG59" s="96">
        <v>0.2</v>
      </c>
      <c r="CH59" s="96">
        <v>0.2</v>
      </c>
      <c r="CI59" s="12">
        <f t="shared" ref="CI59" si="536">IFERROR(CI58/CI54,"na")</f>
        <v>-20</v>
      </c>
      <c r="CJ59" s="96">
        <v>0.2</v>
      </c>
      <c r="CK59" s="12">
        <f t="shared" ref="CK59" si="537">IFERROR(CK58/CK54,"na")</f>
        <v>-20</v>
      </c>
      <c r="CL59" s="96">
        <v>0.2</v>
      </c>
      <c r="CM59" s="13"/>
      <c r="CN59" s="63">
        <f t="shared" ref="CN59" si="538">IFERROR(CN58/CN54,"na")</f>
        <v>-20</v>
      </c>
      <c r="CO59" s="96">
        <v>0.2</v>
      </c>
      <c r="CP59" s="96">
        <v>0.2</v>
      </c>
      <c r="CQ59" s="12">
        <f t="shared" ref="CQ59" si="539">IFERROR(CQ58/CQ54,"na")</f>
        <v>-20</v>
      </c>
      <c r="CR59" s="96">
        <v>0.2</v>
      </c>
      <c r="CS59" s="12">
        <f t="shared" ref="CS59" si="540">IFERROR(CS58/CS54,"na")</f>
        <v>-20</v>
      </c>
      <c r="CT59" s="96">
        <v>0.2</v>
      </c>
      <c r="CU59" s="13"/>
      <c r="CV59" s="63">
        <f t="shared" ref="CV59" si="541">IFERROR(CV58/CV54,"na")</f>
        <v>-20.000000000000004</v>
      </c>
      <c r="CW59" s="96">
        <v>0.2</v>
      </c>
      <c r="CX59" s="96">
        <v>0.2</v>
      </c>
      <c r="CY59" s="12">
        <f t="shared" ref="CY59" si="542">IFERROR(CY58/CY54,"na")</f>
        <v>-20</v>
      </c>
      <c r="CZ59" s="96">
        <v>0.2</v>
      </c>
      <c r="DA59" s="12">
        <f t="shared" ref="DA59" si="543">IFERROR(DA58/DA54,"na")</f>
        <v>-20</v>
      </c>
      <c r="DB59" s="96">
        <v>0.2</v>
      </c>
      <c r="DC59" s="13"/>
      <c r="DD59" s="63">
        <f t="shared" ref="DD59" si="544">IFERROR(DD58/DD54,"na")</f>
        <v>-20</v>
      </c>
      <c r="DE59" s="96">
        <v>0.2</v>
      </c>
      <c r="DF59" s="96">
        <v>0.2</v>
      </c>
      <c r="DG59" s="12">
        <f t="shared" ref="DG59" si="545">IFERROR(DG58/DG54,"na")</f>
        <v>-20</v>
      </c>
      <c r="DH59" s="96">
        <v>0.2</v>
      </c>
      <c r="DI59" s="12">
        <f t="shared" ref="DI59" si="546">IFERROR(DI58/DI54,"na")</f>
        <v>-20.000000000000004</v>
      </c>
      <c r="DJ59" s="96">
        <v>0.2</v>
      </c>
      <c r="DK59" s="13"/>
      <c r="DL59" s="63">
        <f t="shared" ref="DL59" si="547">IFERROR(DL58/DL54,"na")</f>
        <v>-20.000000000000004</v>
      </c>
      <c r="DM59" s="96">
        <v>0.2</v>
      </c>
      <c r="DN59" s="96">
        <v>0.2</v>
      </c>
      <c r="DO59" s="12">
        <f t="shared" ref="DO59" si="548">IFERROR(DO58/DO54,"na")</f>
        <v>-20</v>
      </c>
      <c r="DP59" s="96">
        <v>0.2</v>
      </c>
      <c r="DQ59" s="12">
        <f t="shared" ref="DQ59" si="549">IFERROR(DQ58/DQ54,"na")</f>
        <v>-20</v>
      </c>
      <c r="DR59" s="96">
        <v>0.2</v>
      </c>
      <c r="DS59" s="13"/>
      <c r="DT59" s="63">
        <f t="shared" ref="DT59" si="550">IFERROR(DT58/DT54,"na")</f>
        <v>-20</v>
      </c>
    </row>
    <row r="60" spans="2:124" x14ac:dyDescent="0.25">
      <c r="B60" s="40" t="s">
        <v>204</v>
      </c>
      <c r="C60" s="40" t="s">
        <v>57</v>
      </c>
      <c r="D60" s="40"/>
      <c r="E60" s="65">
        <f t="shared" ref="E60:AY60" si="551">E50-E52</f>
        <v>32671.200000000004</v>
      </c>
      <c r="F60" s="16">
        <f t="shared" si="551"/>
        <v>44845.3</v>
      </c>
      <c r="G60" s="16">
        <f t="shared" si="551"/>
        <v>77516.500000000015</v>
      </c>
      <c r="H60" s="16">
        <f t="shared" si="551"/>
        <v>46318.499999999993</v>
      </c>
      <c r="I60" s="16">
        <f t="shared" si="551"/>
        <v>123834.99999999997</v>
      </c>
      <c r="J60" s="16">
        <f t="shared" si="551"/>
        <v>48817.200000000026</v>
      </c>
      <c r="K60" s="16">
        <f t="shared" si="551"/>
        <v>95135.700000000012</v>
      </c>
      <c r="L60" s="62">
        <f t="shared" si="551"/>
        <v>172652.19999999995</v>
      </c>
      <c r="M60" s="65">
        <f t="shared" si="551"/>
        <v>42736.200000000012</v>
      </c>
      <c r="N60" s="16">
        <f t="shared" si="551"/>
        <v>48536.099999999977</v>
      </c>
      <c r="O60" s="16">
        <f t="shared" si="551"/>
        <v>91272.300000000017</v>
      </c>
      <c r="P60" s="16">
        <f t="shared" si="551"/>
        <v>54543.700000000004</v>
      </c>
      <c r="Q60" s="16">
        <f t="shared" si="551"/>
        <v>145816</v>
      </c>
      <c r="R60" s="16">
        <f t="shared" si="551"/>
        <v>54643.600000000006</v>
      </c>
      <c r="S60" s="16">
        <f t="shared" si="551"/>
        <v>109187.30000000005</v>
      </c>
      <c r="T60" s="62">
        <f t="shared" si="551"/>
        <v>200459.6</v>
      </c>
      <c r="U60" s="65">
        <f t="shared" si="551"/>
        <v>58138.500000000007</v>
      </c>
      <c r="V60" s="16">
        <f t="shared" si="551"/>
        <v>61818.600000000013</v>
      </c>
      <c r="W60" s="16">
        <f t="shared" si="551"/>
        <v>119957.10000000005</v>
      </c>
      <c r="X60" s="16">
        <f t="shared" si="551"/>
        <v>63963.8</v>
      </c>
      <c r="Y60" s="16">
        <f t="shared" si="551"/>
        <v>183920.89999999997</v>
      </c>
      <c r="Z60" s="16">
        <f t="shared" si="551"/>
        <v>66659.899999999965</v>
      </c>
      <c r="AA60" s="16">
        <f t="shared" si="551"/>
        <v>130623.69999999995</v>
      </c>
      <c r="AB60" s="62">
        <f t="shared" si="551"/>
        <v>250580.80000000005</v>
      </c>
      <c r="AC60" s="65">
        <f t="shared" si="551"/>
        <v>66646.299999999988</v>
      </c>
      <c r="AD60" s="16">
        <f t="shared" si="551"/>
        <v>64026.200000000004</v>
      </c>
      <c r="AE60" s="16">
        <f t="shared" si="551"/>
        <v>130672.5</v>
      </c>
      <c r="AF60" s="16">
        <f t="shared" si="551"/>
        <v>68716.500000000015</v>
      </c>
      <c r="AG60" s="16">
        <f t="shared" si="551"/>
        <v>199388.99999999997</v>
      </c>
      <c r="AH60" s="16">
        <f t="shared" si="551"/>
        <v>67144.999999999985</v>
      </c>
      <c r="AI60" s="16">
        <f t="shared" si="551"/>
        <v>135861.50000000003</v>
      </c>
      <c r="AJ60" s="62">
        <f t="shared" si="551"/>
        <v>266534</v>
      </c>
      <c r="AK60" s="65">
        <f t="shared" si="551"/>
        <v>67492.600000000006</v>
      </c>
      <c r="AL60" s="16">
        <f t="shared" si="551"/>
        <v>66004.5</v>
      </c>
      <c r="AM60" s="16">
        <f t="shared" si="551"/>
        <v>133497.09999999998</v>
      </c>
      <c r="AN60" s="16">
        <f t="shared" si="551"/>
        <v>63695.500000000015</v>
      </c>
      <c r="AO60" s="16">
        <f t="shared" si="551"/>
        <v>197192.59999999992</v>
      </c>
      <c r="AP60" s="16">
        <f t="shared" si="551"/>
        <v>67666.3</v>
      </c>
      <c r="AQ60" s="16">
        <f t="shared" si="551"/>
        <v>131361.80000000005</v>
      </c>
      <c r="AR60" s="62">
        <f t="shared" si="551"/>
        <v>264858.89999999997</v>
      </c>
      <c r="AS60" s="65">
        <f t="shared" si="551"/>
        <v>69779.700000000026</v>
      </c>
      <c r="AT60" s="16">
        <f t="shared" si="551"/>
        <v>69407.8</v>
      </c>
      <c r="AU60" s="16">
        <f t="shared" si="551"/>
        <v>139187.5</v>
      </c>
      <c r="AV60" s="16">
        <f t="shared" si="551"/>
        <v>66777.89999999998</v>
      </c>
      <c r="AW60" s="16">
        <f t="shared" ref="AW60" si="552">AW50-AW52</f>
        <v>205965.40000000005</v>
      </c>
      <c r="AX60" s="16">
        <f t="shared" si="551"/>
        <v>22051.825739999993</v>
      </c>
      <c r="AY60" s="16">
        <f t="shared" si="551"/>
        <v>90114.125739999989</v>
      </c>
      <c r="AZ60" s="62">
        <f t="shared" ref="AZ60" si="553">AZ50-AZ52</f>
        <v>228017.22573999999</v>
      </c>
      <c r="BA60" s="16">
        <f>BA50-BA52</f>
        <v>23154.417026999985</v>
      </c>
      <c r="BB60" s="16">
        <f>BB50-BB52</f>
        <v>24312.137878350015</v>
      </c>
      <c r="BC60" s="16">
        <f t="shared" ref="BC60:BH60" si="554">BC50-BC52</f>
        <v>47466.554905349913</v>
      </c>
      <c r="BD60" s="16">
        <f t="shared" si="554"/>
        <v>25527.744772267473</v>
      </c>
      <c r="BE60" s="16">
        <f t="shared" si="554"/>
        <v>72994.299677617353</v>
      </c>
      <c r="BF60" s="16">
        <f t="shared" si="554"/>
        <v>26804.132010880865</v>
      </c>
      <c r="BG60" s="16">
        <f t="shared" si="554"/>
        <v>52331.876783148298</v>
      </c>
      <c r="BH60" s="62">
        <f t="shared" si="554"/>
        <v>99798.431688498094</v>
      </c>
      <c r="BI60" s="16">
        <f>BI50-BI52</f>
        <v>28144.338611424915</v>
      </c>
      <c r="BJ60" s="16">
        <f>BJ50-BJ52</f>
        <v>29551.555541996138</v>
      </c>
      <c r="BK60" s="16">
        <f t="shared" ref="BK60:BP60" si="555">BK50-BK52</f>
        <v>57695.894153421104</v>
      </c>
      <c r="BL60" s="16">
        <f t="shared" si="555"/>
        <v>31029.133319095992</v>
      </c>
      <c r="BM60" s="16">
        <f t="shared" si="555"/>
        <v>88725.02747251706</v>
      </c>
      <c r="BN60" s="16">
        <f t="shared" si="555"/>
        <v>32580.589985050756</v>
      </c>
      <c r="BO60" s="16">
        <f t="shared" si="555"/>
        <v>63609.723304146726</v>
      </c>
      <c r="BP60" s="62">
        <f t="shared" si="555"/>
        <v>121305.61745756789</v>
      </c>
      <c r="BQ60" s="16">
        <f>BQ50-BQ52</f>
        <v>34209.619484303308</v>
      </c>
      <c r="BR60" s="16">
        <f>BR50-BR52</f>
        <v>35920.100458518456</v>
      </c>
      <c r="BS60" s="16">
        <f t="shared" ref="BS60:BX60" si="556">BS50-BS52</f>
        <v>70129.719942821743</v>
      </c>
      <c r="BT60" s="16">
        <f t="shared" si="556"/>
        <v>37716.105481444429</v>
      </c>
      <c r="BU60" s="16">
        <f t="shared" si="556"/>
        <v>107845.82542426606</v>
      </c>
      <c r="BV60" s="16">
        <f t="shared" si="556"/>
        <v>39601.910755516663</v>
      </c>
      <c r="BW60" s="16">
        <f t="shared" si="556"/>
        <v>77318.016236960946</v>
      </c>
      <c r="BX60" s="62">
        <f t="shared" si="556"/>
        <v>147447.7361797826</v>
      </c>
      <c r="BY60" s="16">
        <f>BY50-BY52</f>
        <v>41582.006293292434</v>
      </c>
      <c r="BZ60" s="16">
        <f>BZ50-BZ52</f>
        <v>43661.106607957059</v>
      </c>
      <c r="CA60" s="16">
        <f t="shared" ref="CA60:CF60" si="557">CA50-CA52</f>
        <v>85243.112901249508</v>
      </c>
      <c r="CB60" s="16">
        <f t="shared" si="557"/>
        <v>45844.161938354911</v>
      </c>
      <c r="CC60" s="16">
        <f t="shared" si="557"/>
        <v>131087.27483960445</v>
      </c>
      <c r="CD60" s="16">
        <f t="shared" si="557"/>
        <v>48136.370035272746</v>
      </c>
      <c r="CE60" s="16">
        <f t="shared" si="557"/>
        <v>93980.531973627614</v>
      </c>
      <c r="CF60" s="62">
        <f t="shared" si="557"/>
        <v>179223.64487487701</v>
      </c>
      <c r="CG60" s="16">
        <f>CG50-CG52</f>
        <v>50543.188537036345</v>
      </c>
      <c r="CH60" s="16">
        <f>CH50-CH52</f>
        <v>53070.347963888169</v>
      </c>
      <c r="CI60" s="16">
        <f t="shared" ref="CI60:CN60" si="558">CI50-CI52</f>
        <v>103613.53650092438</v>
      </c>
      <c r="CJ60" s="16">
        <f t="shared" si="558"/>
        <v>55723.865362082593</v>
      </c>
      <c r="CK60" s="16">
        <f t="shared" si="558"/>
        <v>159337.40186300696</v>
      </c>
      <c r="CL60" s="16">
        <f t="shared" si="558"/>
        <v>58510.058630186686</v>
      </c>
      <c r="CM60" s="16">
        <f t="shared" si="558"/>
        <v>114233.92399226918</v>
      </c>
      <c r="CN60" s="62">
        <f t="shared" si="558"/>
        <v>217847.46049319371</v>
      </c>
      <c r="CO60" s="16">
        <f>CO50-CO52</f>
        <v>61435.561561696115</v>
      </c>
      <c r="CP60" s="16">
        <f>CP50-CP52</f>
        <v>64507.339639780927</v>
      </c>
      <c r="CQ60" s="16">
        <f t="shared" ref="CQ60:CV60" si="559">CQ50-CQ52</f>
        <v>125942.90120147714</v>
      </c>
      <c r="CR60" s="16">
        <f t="shared" si="559"/>
        <v>67732.706621769961</v>
      </c>
      <c r="CS60" s="16">
        <f t="shared" si="559"/>
        <v>193675.60782324692</v>
      </c>
      <c r="CT60" s="16">
        <f t="shared" si="559"/>
        <v>71119.341952858478</v>
      </c>
      <c r="CU60" s="16">
        <f t="shared" si="559"/>
        <v>138852.04857462834</v>
      </c>
      <c r="CV60" s="62">
        <f t="shared" si="559"/>
        <v>264794.94977610535</v>
      </c>
      <c r="CW60" s="16">
        <f>CW50-CW52</f>
        <v>74675.309050501412</v>
      </c>
      <c r="CX60" s="16">
        <f>CX50-CX52</f>
        <v>78409.074503026583</v>
      </c>
      <c r="CY60" s="16">
        <f t="shared" ref="CY60:DD60" si="560">CY50-CY52</f>
        <v>153084.38355352785</v>
      </c>
      <c r="CZ60" s="16">
        <f t="shared" si="560"/>
        <v>82329.528228177878</v>
      </c>
      <c r="DA60" s="16">
        <f t="shared" si="560"/>
        <v>235413.91178170557</v>
      </c>
      <c r="DB60" s="16">
        <f t="shared" si="560"/>
        <v>86446.004639586536</v>
      </c>
      <c r="DC60" s="16">
        <f t="shared" si="560"/>
        <v>168775.53286776444</v>
      </c>
      <c r="DD60" s="62">
        <f t="shared" si="560"/>
        <v>321859.91642129212</v>
      </c>
      <c r="DE60" s="16">
        <f>DE50-DE52</f>
        <v>90768.304871565895</v>
      </c>
      <c r="DF60" s="16">
        <f>DF50-DF52</f>
        <v>95306.720115144359</v>
      </c>
      <c r="DG60" s="16">
        <f t="shared" ref="DG60:DL60" si="561">DG50-DG52</f>
        <v>186075.02498671046</v>
      </c>
      <c r="DH60" s="16">
        <f t="shared" si="561"/>
        <v>100072.05612090166</v>
      </c>
      <c r="DI60" s="16">
        <f t="shared" si="561"/>
        <v>286147.08110761165</v>
      </c>
      <c r="DJ60" s="16">
        <f t="shared" si="561"/>
        <v>105075.65892694678</v>
      </c>
      <c r="DK60" s="16">
        <f t="shared" si="561"/>
        <v>205147.71504784844</v>
      </c>
      <c r="DL60" s="62">
        <f t="shared" si="561"/>
        <v>391222.74003455864</v>
      </c>
      <c r="DM60" s="16">
        <f>DM50-DM52</f>
        <v>110329.441873294</v>
      </c>
      <c r="DN60" s="16">
        <f>DN50-DN52</f>
        <v>115845.91396695873</v>
      </c>
      <c r="DO60" s="16">
        <f t="shared" ref="DO60:DT60" si="562">DO50-DO52</f>
        <v>226175.35584025277</v>
      </c>
      <c r="DP60" s="16">
        <f t="shared" si="562"/>
        <v>121638.20966530668</v>
      </c>
      <c r="DQ60" s="16">
        <f t="shared" si="562"/>
        <v>347813.56550555903</v>
      </c>
      <c r="DR60" s="16">
        <f t="shared" si="562"/>
        <v>127720.12014857191</v>
      </c>
      <c r="DS60" s="16">
        <f t="shared" si="562"/>
        <v>249358.32981387846</v>
      </c>
      <c r="DT60" s="62">
        <f t="shared" si="562"/>
        <v>475533.68565413158</v>
      </c>
    </row>
    <row r="61" spans="2:124" ht="14.4" x14ac:dyDescent="0.3">
      <c r="B61" s="41" t="s">
        <v>53</v>
      </c>
      <c r="C61" s="42" t="s">
        <v>58</v>
      </c>
      <c r="D61" s="42"/>
      <c r="E61" s="69">
        <f t="shared" ref="E61:AJ61" si="563">IFERROR(E60/E13,"na")</f>
        <v>0.31179390864688133</v>
      </c>
      <c r="F61" s="13">
        <f t="shared" si="563"/>
        <v>0.34108570172523028</v>
      </c>
      <c r="G61" s="13">
        <f t="shared" si="563"/>
        <v>0.3280945320611337</v>
      </c>
      <c r="H61" s="13">
        <f t="shared" si="563"/>
        <v>0.32793065656222387</v>
      </c>
      <c r="I61" s="13">
        <f t="shared" si="563"/>
        <v>0.32803321788308831</v>
      </c>
      <c r="J61" s="13">
        <f t="shared" si="563"/>
        <v>0.31690487829103053</v>
      </c>
      <c r="K61" s="13">
        <f t="shared" si="563"/>
        <v>0.32217881834206213</v>
      </c>
      <c r="L61" s="64">
        <f t="shared" si="563"/>
        <v>0.32480822167271933</v>
      </c>
      <c r="M61" s="69">
        <f t="shared" si="563"/>
        <v>0.30145336862123262</v>
      </c>
      <c r="N61" s="13">
        <f t="shared" si="563"/>
        <v>0.32696616497287173</v>
      </c>
      <c r="O61" s="13">
        <f t="shared" si="563"/>
        <v>0.3145032407455266</v>
      </c>
      <c r="P61" s="13">
        <f t="shared" si="563"/>
        <v>0.29698515719435037</v>
      </c>
      <c r="Q61" s="13">
        <f t="shared" si="563"/>
        <v>0.30771373523062279</v>
      </c>
      <c r="R61" s="13">
        <f t="shared" si="563"/>
        <v>0.30778156158436232</v>
      </c>
      <c r="S61" s="13">
        <f t="shared" si="563"/>
        <v>0.3022919272576664</v>
      </c>
      <c r="T61" s="64">
        <f t="shared" si="563"/>
        <v>0.30773222115990995</v>
      </c>
      <c r="U61" s="69">
        <f t="shared" si="563"/>
        <v>0.29316579321445374</v>
      </c>
      <c r="V61" s="13">
        <f t="shared" si="563"/>
        <v>0.33221517626827179</v>
      </c>
      <c r="W61" s="13">
        <f t="shared" si="563"/>
        <v>0.31206914179171469</v>
      </c>
      <c r="X61" s="13">
        <f t="shared" si="563"/>
        <v>0.33628608906635682</v>
      </c>
      <c r="Y61" s="13">
        <f t="shared" si="563"/>
        <v>0.32008554832655522</v>
      </c>
      <c r="Z61" s="13">
        <f t="shared" si="563"/>
        <v>0.34976852592756208</v>
      </c>
      <c r="AA61" s="13">
        <f t="shared" si="563"/>
        <v>0.34303397100864663</v>
      </c>
      <c r="AB61" s="64">
        <f t="shared" si="563"/>
        <v>0.32747864854653558</v>
      </c>
      <c r="AC61" s="69">
        <f t="shared" si="563"/>
        <v>0.35755450259341992</v>
      </c>
      <c r="AD61" s="13">
        <f t="shared" si="563"/>
        <v>0.3322580879521661</v>
      </c>
      <c r="AE61" s="13">
        <f t="shared" si="563"/>
        <v>0.34469592054761999</v>
      </c>
      <c r="AF61" s="13">
        <f t="shared" si="563"/>
        <v>0.35267263722446052</v>
      </c>
      <c r="AG61" s="13">
        <f t="shared" si="563"/>
        <v>0.34740390981635705</v>
      </c>
      <c r="AH61" s="13">
        <f t="shared" si="563"/>
        <v>0.34528081931495086</v>
      </c>
      <c r="AI61" s="13">
        <f t="shared" si="563"/>
        <v>0.34898033674458323</v>
      </c>
      <c r="AJ61" s="64">
        <f t="shared" si="563"/>
        <v>0.34686660639462347</v>
      </c>
      <c r="AK61" s="69">
        <f t="shared" ref="AK61:BP61" si="564">IFERROR(AK60/AK13,"na")</f>
        <v>0.33696429284658708</v>
      </c>
      <c r="AL61" s="13">
        <f t="shared" si="564"/>
        <v>0.2962248714090232</v>
      </c>
      <c r="AM61" s="13">
        <f t="shared" si="564"/>
        <v>0.31551027865007819</v>
      </c>
      <c r="AN61" s="13">
        <f t="shared" si="564"/>
        <v>0.31300030761701003</v>
      </c>
      <c r="AO61" s="13">
        <f t="shared" si="564"/>
        <v>0.31469513881496863</v>
      </c>
      <c r="AP61" s="13">
        <f t="shared" si="564"/>
        <v>0.33208237388817236</v>
      </c>
      <c r="AQ61" s="13">
        <f t="shared" si="564"/>
        <v>0.32254752084277655</v>
      </c>
      <c r="AR61" s="64">
        <f t="shared" si="564"/>
        <v>0.31896173105679665</v>
      </c>
      <c r="AS61" s="69">
        <f t="shared" si="564"/>
        <v>0.30169330309757958</v>
      </c>
      <c r="AT61" s="13">
        <f t="shared" si="564"/>
        <v>0.32653489437736227</v>
      </c>
      <c r="AU61" s="13">
        <f t="shared" si="564"/>
        <v>0.31358981967191324</v>
      </c>
      <c r="AV61" s="13">
        <f t="shared" si="564"/>
        <v>0.30763812363405846</v>
      </c>
      <c r="AW61" s="13">
        <f t="shared" si="564"/>
        <v>0.31163509570393333</v>
      </c>
      <c r="AX61" s="13">
        <f t="shared" si="564"/>
        <v>9.6752601047421408E-2</v>
      </c>
      <c r="AY61" s="13">
        <f t="shared" si="564"/>
        <v>0.20250996983905922</v>
      </c>
      <c r="AZ61" s="64">
        <f t="shared" si="564"/>
        <v>0.25653400203695109</v>
      </c>
      <c r="BA61" s="13">
        <f t="shared" si="564"/>
        <v>9.6752601047421366E-2</v>
      </c>
      <c r="BB61" s="13">
        <f t="shared" si="564"/>
        <v>9.6752601047421491E-2</v>
      </c>
      <c r="BC61" s="13">
        <f t="shared" si="564"/>
        <v>9.6752601047421255E-2</v>
      </c>
      <c r="BD61" s="13">
        <f t="shared" si="564"/>
        <v>9.6752601047421324E-2</v>
      </c>
      <c r="BE61" s="13">
        <f t="shared" si="564"/>
        <v>9.6752601047421241E-2</v>
      </c>
      <c r="BF61" s="13">
        <f t="shared" si="564"/>
        <v>9.6752601047421394E-2</v>
      </c>
      <c r="BG61" s="13">
        <f t="shared" si="564"/>
        <v>9.6752601047421283E-2</v>
      </c>
      <c r="BH61" s="64">
        <f t="shared" si="564"/>
        <v>9.6752601047421158E-2</v>
      </c>
      <c r="BI61" s="13">
        <f t="shared" si="564"/>
        <v>9.6752601047421408E-2</v>
      </c>
      <c r="BJ61" s="13">
        <f t="shared" si="564"/>
        <v>9.6752601047421338E-2</v>
      </c>
      <c r="BK61" s="13">
        <f t="shared" si="564"/>
        <v>9.6752601047421449E-2</v>
      </c>
      <c r="BL61" s="13">
        <f t="shared" si="564"/>
        <v>9.6752601047421463E-2</v>
      </c>
      <c r="BM61" s="13">
        <f t="shared" si="564"/>
        <v>9.6752601047421422E-2</v>
      </c>
      <c r="BN61" s="13">
        <f t="shared" si="564"/>
        <v>9.6752601047421366E-2</v>
      </c>
      <c r="BO61" s="13">
        <f t="shared" si="564"/>
        <v>9.675260104742138E-2</v>
      </c>
      <c r="BP61" s="64">
        <f t="shared" si="564"/>
        <v>9.6752601047421463E-2</v>
      </c>
      <c r="BQ61" s="13">
        <f t="shared" ref="BQ61:CV61" si="565">IFERROR(BQ60/BQ13,"na")</f>
        <v>9.6752601047421394E-2</v>
      </c>
      <c r="BR61" s="13">
        <f t="shared" si="565"/>
        <v>9.6752601047421352E-2</v>
      </c>
      <c r="BS61" s="13">
        <f t="shared" si="565"/>
        <v>9.6752601047421338E-2</v>
      </c>
      <c r="BT61" s="13">
        <f t="shared" si="565"/>
        <v>9.6752601047421463E-2</v>
      </c>
      <c r="BU61" s="13">
        <f t="shared" si="565"/>
        <v>9.6752601047421297E-2</v>
      </c>
      <c r="BV61" s="13">
        <f t="shared" si="565"/>
        <v>9.6752601047421505E-2</v>
      </c>
      <c r="BW61" s="13">
        <f t="shared" si="565"/>
        <v>9.6752601047421297E-2</v>
      </c>
      <c r="BX61" s="64">
        <f t="shared" si="565"/>
        <v>9.6752601047421283E-2</v>
      </c>
      <c r="BY61" s="13">
        <f t="shared" si="565"/>
        <v>9.6752601047421338E-2</v>
      </c>
      <c r="BZ61" s="13">
        <f t="shared" si="565"/>
        <v>9.6752601047421352E-2</v>
      </c>
      <c r="CA61" s="13">
        <f t="shared" si="565"/>
        <v>9.6752601047421366E-2</v>
      </c>
      <c r="CB61" s="13">
        <f t="shared" si="565"/>
        <v>9.6752601047421338E-2</v>
      </c>
      <c r="CC61" s="13">
        <f t="shared" si="565"/>
        <v>9.675260104742138E-2</v>
      </c>
      <c r="CD61" s="13">
        <f t="shared" si="565"/>
        <v>9.6752601047421519E-2</v>
      </c>
      <c r="CE61" s="13">
        <f t="shared" si="565"/>
        <v>9.6752601047421394E-2</v>
      </c>
      <c r="CF61" s="64">
        <f t="shared" si="565"/>
        <v>9.6752601047421311E-2</v>
      </c>
      <c r="CG61" s="13">
        <f t="shared" si="565"/>
        <v>9.6752601047421435E-2</v>
      </c>
      <c r="CH61" s="13">
        <f t="shared" si="565"/>
        <v>9.6752601047421435E-2</v>
      </c>
      <c r="CI61" s="13">
        <f t="shared" si="565"/>
        <v>9.6752601047421324E-2</v>
      </c>
      <c r="CJ61" s="13">
        <f t="shared" si="565"/>
        <v>9.6752601047421463E-2</v>
      </c>
      <c r="CK61" s="13">
        <f t="shared" si="565"/>
        <v>9.6752601047421366E-2</v>
      </c>
      <c r="CL61" s="13">
        <f t="shared" si="565"/>
        <v>9.6752601047421394E-2</v>
      </c>
      <c r="CM61" s="13">
        <f t="shared" si="565"/>
        <v>9.6752601047421352E-2</v>
      </c>
      <c r="CN61" s="64">
        <f t="shared" si="565"/>
        <v>9.6752601047421408E-2</v>
      </c>
      <c r="CO61" s="13">
        <f t="shared" si="565"/>
        <v>9.6752601047421533E-2</v>
      </c>
      <c r="CP61" s="13">
        <f t="shared" si="565"/>
        <v>9.6752601047421533E-2</v>
      </c>
      <c r="CQ61" s="13">
        <f t="shared" si="565"/>
        <v>9.6752601047421616E-2</v>
      </c>
      <c r="CR61" s="13">
        <f t="shared" si="565"/>
        <v>9.6752601047421505E-2</v>
      </c>
      <c r="CS61" s="13">
        <f t="shared" si="565"/>
        <v>9.6752601047421491E-2</v>
      </c>
      <c r="CT61" s="13">
        <f t="shared" si="565"/>
        <v>9.6752601047421533E-2</v>
      </c>
      <c r="CU61" s="13">
        <f t="shared" si="565"/>
        <v>9.6752601047421463E-2</v>
      </c>
      <c r="CV61" s="64">
        <f t="shared" si="565"/>
        <v>9.6752601047421477E-2</v>
      </c>
      <c r="CW61" s="13">
        <f t="shared" ref="CW61:DT61" si="566">IFERROR(CW60/CW13,"na")</f>
        <v>9.6752601047421533E-2</v>
      </c>
      <c r="CX61" s="13">
        <f t="shared" si="566"/>
        <v>9.6752601047421657E-2</v>
      </c>
      <c r="CY61" s="13">
        <f t="shared" si="566"/>
        <v>9.6752601047421505E-2</v>
      </c>
      <c r="CZ61" s="13">
        <f t="shared" si="566"/>
        <v>9.6752601047421602E-2</v>
      </c>
      <c r="DA61" s="13">
        <f t="shared" si="566"/>
        <v>9.6752601047421477E-2</v>
      </c>
      <c r="DB61" s="13">
        <f t="shared" si="566"/>
        <v>9.6752601047421338E-2</v>
      </c>
      <c r="DC61" s="13">
        <f t="shared" si="566"/>
        <v>9.6752601047421477E-2</v>
      </c>
      <c r="DD61" s="64">
        <f t="shared" si="566"/>
        <v>9.6752601047421449E-2</v>
      </c>
      <c r="DE61" s="13">
        <f t="shared" si="566"/>
        <v>9.6752601047421366E-2</v>
      </c>
      <c r="DF61" s="13">
        <f t="shared" si="566"/>
        <v>9.6752601047421533E-2</v>
      </c>
      <c r="DG61" s="13">
        <f t="shared" si="566"/>
        <v>9.675260104742156E-2</v>
      </c>
      <c r="DH61" s="13">
        <f t="shared" si="566"/>
        <v>9.6752601047421602E-2</v>
      </c>
      <c r="DI61" s="13">
        <f t="shared" si="566"/>
        <v>9.6752601047421422E-2</v>
      </c>
      <c r="DJ61" s="13">
        <f t="shared" si="566"/>
        <v>9.675260104742163E-2</v>
      </c>
      <c r="DK61" s="13">
        <f t="shared" si="566"/>
        <v>9.6752601047421616E-2</v>
      </c>
      <c r="DL61" s="64">
        <f t="shared" si="566"/>
        <v>9.6752601047421519E-2</v>
      </c>
      <c r="DM61" s="13">
        <f t="shared" si="566"/>
        <v>9.6752601047421519E-2</v>
      </c>
      <c r="DN61" s="13">
        <f t="shared" si="566"/>
        <v>9.675260104742156E-2</v>
      </c>
      <c r="DO61" s="13">
        <f t="shared" si="566"/>
        <v>9.6752601047421574E-2</v>
      </c>
      <c r="DP61" s="13">
        <f t="shared" si="566"/>
        <v>9.6752601047421574E-2</v>
      </c>
      <c r="DQ61" s="13">
        <f t="shared" si="566"/>
        <v>9.6752601047421449E-2</v>
      </c>
      <c r="DR61" s="13">
        <f t="shared" si="566"/>
        <v>9.6752601047421491E-2</v>
      </c>
      <c r="DS61" s="13">
        <f t="shared" si="566"/>
        <v>9.6752601047421477E-2</v>
      </c>
      <c r="DT61" s="64">
        <f t="shared" si="566"/>
        <v>9.6752601047421588E-2</v>
      </c>
    </row>
    <row r="62" spans="2:124" x14ac:dyDescent="0.25">
      <c r="B62" s="10" t="s">
        <v>205</v>
      </c>
      <c r="C62" s="10" t="s">
        <v>57</v>
      </c>
      <c r="E62" s="49">
        <v>517.29999999999995</v>
      </c>
      <c r="F62" s="10">
        <v>452.7</v>
      </c>
      <c r="G62" s="10">
        <f>E62+F62</f>
        <v>970</v>
      </c>
      <c r="H62" s="10">
        <v>605.4</v>
      </c>
      <c r="I62" s="10">
        <f>E62+F62+H62</f>
        <v>1575.4</v>
      </c>
      <c r="J62" s="10">
        <v>641.5</v>
      </c>
      <c r="K62" s="10">
        <f>H62+J62</f>
        <v>1246.9000000000001</v>
      </c>
      <c r="L62" s="50">
        <f>E62+F62+H62+J62</f>
        <v>2216.9</v>
      </c>
      <c r="M62" s="49">
        <v>676.7</v>
      </c>
      <c r="N62" s="10">
        <v>526.20000000000005</v>
      </c>
      <c r="O62" s="10">
        <f>M62+N62</f>
        <v>1202.9000000000001</v>
      </c>
      <c r="P62" s="10">
        <v>700</v>
      </c>
      <c r="Q62" s="10">
        <f>M62+N62+P62</f>
        <v>1902.9</v>
      </c>
      <c r="R62" s="10">
        <v>701.8</v>
      </c>
      <c r="S62" s="10">
        <f>P62+R62</f>
        <v>1401.8</v>
      </c>
      <c r="T62" s="50">
        <f>M62+N62+P62+R62</f>
        <v>2604.6999999999998</v>
      </c>
      <c r="U62" s="49">
        <v>822.7</v>
      </c>
      <c r="V62" s="10">
        <v>620.79999999999995</v>
      </c>
      <c r="W62" s="10">
        <f>U62+V62</f>
        <v>1443.5</v>
      </c>
      <c r="X62" s="10">
        <v>736</v>
      </c>
      <c r="Y62" s="10">
        <f>U62+V62+X62</f>
        <v>2179.5</v>
      </c>
      <c r="Z62" s="10">
        <v>671.1</v>
      </c>
      <c r="AA62" s="10">
        <f>X62+Z62</f>
        <v>1407.1</v>
      </c>
      <c r="AB62" s="50">
        <f>U62+V62+X62+Z62</f>
        <v>2850.6</v>
      </c>
      <c r="AC62" s="49">
        <v>846.8</v>
      </c>
      <c r="AD62" s="10">
        <v>664.5</v>
      </c>
      <c r="AE62" s="10">
        <f>AC62+AD62</f>
        <v>1511.3</v>
      </c>
      <c r="AF62" s="10">
        <v>712.9</v>
      </c>
      <c r="AG62" s="10">
        <f>AC62+AD62+AF62</f>
        <v>2224.1999999999998</v>
      </c>
      <c r="AH62" s="10">
        <v>701.6</v>
      </c>
      <c r="AI62" s="10">
        <f>AF62+AH62</f>
        <v>1414.5</v>
      </c>
      <c r="AJ62" s="50">
        <f>AC62+AD62+AF62+AH62</f>
        <v>2925.7999999999997</v>
      </c>
      <c r="AK62" s="49">
        <v>854</v>
      </c>
      <c r="AL62" s="10">
        <v>615.6</v>
      </c>
      <c r="AM62" s="10">
        <f>AK62+AL62</f>
        <v>1469.6</v>
      </c>
      <c r="AN62" s="10">
        <v>783.8</v>
      </c>
      <c r="AO62" s="10">
        <f>AK62+AL62+AN62</f>
        <v>2253.3999999999996</v>
      </c>
      <c r="AP62" s="10">
        <v>805.1</v>
      </c>
      <c r="AQ62" s="10">
        <f>AN62+AP62</f>
        <v>1588.9</v>
      </c>
      <c r="AR62" s="50">
        <f>AK62+AL62+AN62+AP62</f>
        <v>3058.4999999999995</v>
      </c>
      <c r="AS62" s="49">
        <v>992.1</v>
      </c>
      <c r="AT62" s="10">
        <v>604.4</v>
      </c>
      <c r="AU62" s="10">
        <f>AS62+AT62</f>
        <v>1596.5</v>
      </c>
      <c r="AV62" s="10">
        <v>0</v>
      </c>
      <c r="AW62" s="10">
        <f>AS62+AT62+AV62</f>
        <v>1596.5</v>
      </c>
      <c r="AX62" s="10">
        <v>0</v>
      </c>
      <c r="AY62" s="15">
        <f>AV62+AX62</f>
        <v>0</v>
      </c>
      <c r="AZ62" s="50">
        <f>AS62+AT62+AV62+AX62</f>
        <v>1596.5</v>
      </c>
      <c r="BA62" s="10">
        <v>0</v>
      </c>
      <c r="BB62" s="10">
        <v>0</v>
      </c>
      <c r="BC62" s="10">
        <f>BA62+BB62</f>
        <v>0</v>
      </c>
      <c r="BD62" s="10">
        <v>0</v>
      </c>
      <c r="BE62" s="10">
        <f>BA62+BB62+BD62</f>
        <v>0</v>
      </c>
      <c r="BF62" s="10">
        <v>0</v>
      </c>
      <c r="BG62" s="15">
        <f>BD62+BF62</f>
        <v>0</v>
      </c>
      <c r="BH62" s="50">
        <f>BA62+BB62+BD62+BF62</f>
        <v>0</v>
      </c>
      <c r="BI62" s="10">
        <v>0</v>
      </c>
      <c r="BJ62" s="10">
        <v>0</v>
      </c>
      <c r="BK62" s="10">
        <f>BI62+BJ62</f>
        <v>0</v>
      </c>
      <c r="BL62" s="10">
        <v>0</v>
      </c>
      <c r="BM62" s="10">
        <f>BI62+BJ62+BL62</f>
        <v>0</v>
      </c>
      <c r="BN62" s="10">
        <v>0</v>
      </c>
      <c r="BO62" s="15">
        <f>BL62+BN62</f>
        <v>0</v>
      </c>
      <c r="BP62" s="50">
        <f>BI62+BJ62+BL62+BN62</f>
        <v>0</v>
      </c>
      <c r="BQ62" s="10">
        <v>0</v>
      </c>
      <c r="BR62" s="10">
        <v>0</v>
      </c>
      <c r="BS62" s="10">
        <f>BQ62+BR62</f>
        <v>0</v>
      </c>
      <c r="BT62" s="10">
        <v>0</v>
      </c>
      <c r="BU62" s="10">
        <f>BQ62+BR62+BT62</f>
        <v>0</v>
      </c>
      <c r="BV62" s="10">
        <v>0</v>
      </c>
      <c r="BW62" s="15">
        <f>BT62+BV62</f>
        <v>0</v>
      </c>
      <c r="BX62" s="50">
        <f>BQ62+BR62+BT62+BV62</f>
        <v>0</v>
      </c>
      <c r="BY62" s="10">
        <v>0</v>
      </c>
      <c r="BZ62" s="10">
        <v>0</v>
      </c>
      <c r="CA62" s="10">
        <f>BY62+BZ62</f>
        <v>0</v>
      </c>
      <c r="CB62" s="10">
        <v>0</v>
      </c>
      <c r="CC62" s="10">
        <f>BY62+BZ62+CB62</f>
        <v>0</v>
      </c>
      <c r="CD62" s="10">
        <v>0</v>
      </c>
      <c r="CE62" s="15">
        <f>CB62+CD62</f>
        <v>0</v>
      </c>
      <c r="CF62" s="50">
        <f>BY62+BZ62+CB62+CD62</f>
        <v>0</v>
      </c>
      <c r="CG62" s="10">
        <v>0</v>
      </c>
      <c r="CH62" s="10">
        <v>0</v>
      </c>
      <c r="CI62" s="10">
        <f>CG62+CH62</f>
        <v>0</v>
      </c>
      <c r="CJ62" s="10">
        <v>0</v>
      </c>
      <c r="CK62" s="10">
        <f>CG62+CH62+CJ62</f>
        <v>0</v>
      </c>
      <c r="CL62" s="10">
        <v>0</v>
      </c>
      <c r="CM62" s="15">
        <f>CJ62+CL62</f>
        <v>0</v>
      </c>
      <c r="CN62" s="50">
        <f>CG62+CH62+CJ62+CL62</f>
        <v>0</v>
      </c>
      <c r="CO62" s="10">
        <v>0</v>
      </c>
      <c r="CP62" s="10">
        <v>0</v>
      </c>
      <c r="CQ62" s="10">
        <f>CO62+CP62</f>
        <v>0</v>
      </c>
      <c r="CR62" s="10">
        <v>0</v>
      </c>
      <c r="CS62" s="10">
        <f>CO62+CP62+CR62</f>
        <v>0</v>
      </c>
      <c r="CT62" s="10">
        <v>0</v>
      </c>
      <c r="CU62" s="15">
        <f>CR62+CT62</f>
        <v>0</v>
      </c>
      <c r="CV62" s="50">
        <f>CO62+CP62+CR62+CT62</f>
        <v>0</v>
      </c>
      <c r="CW62" s="10">
        <v>0</v>
      </c>
      <c r="CX62" s="10">
        <v>0</v>
      </c>
      <c r="CY62" s="10">
        <f>CW62+CX62</f>
        <v>0</v>
      </c>
      <c r="CZ62" s="10">
        <v>0</v>
      </c>
      <c r="DA62" s="10">
        <f>CW62+CX62+CZ62</f>
        <v>0</v>
      </c>
      <c r="DB62" s="10">
        <v>0</v>
      </c>
      <c r="DC62" s="15">
        <f>CZ62+DB62</f>
        <v>0</v>
      </c>
      <c r="DD62" s="50">
        <f>CW62+CX62+CZ62+DB62</f>
        <v>0</v>
      </c>
      <c r="DE62" s="10">
        <v>0</v>
      </c>
      <c r="DF62" s="10">
        <v>0</v>
      </c>
      <c r="DG62" s="10">
        <f>DE62+DF62</f>
        <v>0</v>
      </c>
      <c r="DH62" s="10">
        <v>0</v>
      </c>
      <c r="DI62" s="10">
        <f>DE62+DF62+DH62</f>
        <v>0</v>
      </c>
      <c r="DJ62" s="10">
        <v>0</v>
      </c>
      <c r="DK62" s="15">
        <f>DH62+DJ62</f>
        <v>0</v>
      </c>
      <c r="DL62" s="50">
        <f>DE62+DF62+DH62+DJ62</f>
        <v>0</v>
      </c>
      <c r="DM62" s="10">
        <v>0</v>
      </c>
      <c r="DN62" s="10">
        <v>0</v>
      </c>
      <c r="DO62" s="10">
        <f>DM62+DN62</f>
        <v>0</v>
      </c>
      <c r="DP62" s="10">
        <v>0</v>
      </c>
      <c r="DQ62" s="10">
        <f>DM62+DN62+DP62</f>
        <v>0</v>
      </c>
      <c r="DR62" s="10">
        <v>0</v>
      </c>
      <c r="DS62" s="15">
        <f>DP62+DR62</f>
        <v>0</v>
      </c>
      <c r="DT62" s="50">
        <f>DM62+DN62+DP62+DR62</f>
        <v>0</v>
      </c>
    </row>
    <row r="63" spans="2:124" s="13" customFormat="1" ht="14.4" x14ac:dyDescent="0.3">
      <c r="B63" s="41" t="s">
        <v>206</v>
      </c>
      <c r="C63" s="12" t="s">
        <v>58</v>
      </c>
      <c r="D63" s="12"/>
      <c r="E63" s="69">
        <f>IFERROR(E62/E60,"na")</f>
        <v>1.5833516981316874E-2</v>
      </c>
      <c r="F63" s="13">
        <f>IFERROR(F62/F60,"na")</f>
        <v>1.0094703346839021E-2</v>
      </c>
      <c r="G63" s="13">
        <f>IFERROR(G62/G60,"na")</f>
        <v>1.2513464875220112E-2</v>
      </c>
      <c r="H63" s="13">
        <v>0</v>
      </c>
      <c r="I63" s="13">
        <f>E63+F63+H63</f>
        <v>2.5928220328155893E-2</v>
      </c>
      <c r="J63" s="13">
        <v>0</v>
      </c>
      <c r="K63" s="13">
        <f>H63+J63</f>
        <v>0</v>
      </c>
      <c r="L63" s="64">
        <f>E63+F63+H63+J63</f>
        <v>2.5928220328155893E-2</v>
      </c>
      <c r="M63" s="69">
        <f>IFERROR(M62/M60,"na")</f>
        <v>1.5834351205769346E-2</v>
      </c>
      <c r="N63" s="13">
        <f>IFERROR(N62/N60,"na")</f>
        <v>1.084141494681279E-2</v>
      </c>
      <c r="O63" s="13">
        <f>IFERROR(O62/O60,"na")</f>
        <v>1.3179244962600919E-2</v>
      </c>
      <c r="P63" s="13">
        <v>0</v>
      </c>
      <c r="Q63" s="13">
        <f>M63+N63+P63</f>
        <v>2.6675766152582138E-2</v>
      </c>
      <c r="R63" s="13">
        <v>0</v>
      </c>
      <c r="S63" s="13">
        <f>P63+R63</f>
        <v>0</v>
      </c>
      <c r="T63" s="64">
        <f>M63+N63+P63+R63</f>
        <v>2.6675766152582138E-2</v>
      </c>
      <c r="U63" s="69">
        <f>IFERROR(U62/U60,"na")</f>
        <v>1.4150691882315504E-2</v>
      </c>
      <c r="V63" s="13">
        <f>IFERROR(V62/V60,"na")</f>
        <v>1.0042285008072001E-2</v>
      </c>
      <c r="W63" s="13">
        <f>IFERROR(W62/W60,"na")</f>
        <v>1.2033468631702496E-2</v>
      </c>
      <c r="X63" s="13">
        <v>0</v>
      </c>
      <c r="Y63" s="13">
        <f>U63+V63+X63</f>
        <v>2.4192976890387505E-2</v>
      </c>
      <c r="Z63" s="13">
        <v>0</v>
      </c>
      <c r="AA63" s="13">
        <f>X63+Z63</f>
        <v>0</v>
      </c>
      <c r="AB63" s="64">
        <f>U63+V63+X63+Z63</f>
        <v>2.4192976890387505E-2</v>
      </c>
      <c r="AC63" s="69">
        <f>IFERROR(AC62/AC60,"na")</f>
        <v>1.2705881646843113E-2</v>
      </c>
      <c r="AD63" s="13">
        <f>IFERROR(AD62/AD60,"na")</f>
        <v>1.0378563775454423E-2</v>
      </c>
      <c r="AE63" s="13">
        <f>IFERROR(AE62/AE60,"na")</f>
        <v>1.1565555109146912E-2</v>
      </c>
      <c r="AF63" s="13">
        <v>0</v>
      </c>
      <c r="AG63" s="13">
        <f>AC63+AD63+AF63</f>
        <v>2.3084445422297536E-2</v>
      </c>
      <c r="AH63" s="13">
        <v>0</v>
      </c>
      <c r="AI63" s="13">
        <f>AF63+AH63</f>
        <v>0</v>
      </c>
      <c r="AJ63" s="64">
        <f>AC63+AD63+AF63+AH63</f>
        <v>2.3084445422297536E-2</v>
      </c>
      <c r="AK63" s="69">
        <f>IFERROR(AK62/AK60,"na")</f>
        <v>1.2653239021759421E-2</v>
      </c>
      <c r="AL63" s="13">
        <f>IFERROR(AL62/AL60,"na")</f>
        <v>9.3266368202168035E-3</v>
      </c>
      <c r="AM63" s="13">
        <f>IFERROR(AM62/AM60,"na")</f>
        <v>1.1008478835869844E-2</v>
      </c>
      <c r="AN63" s="13">
        <v>0</v>
      </c>
      <c r="AO63" s="13">
        <f>AK63+AL63+AN63</f>
        <v>2.1979875841976224E-2</v>
      </c>
      <c r="AP63" s="13">
        <v>0</v>
      </c>
      <c r="AQ63" s="13">
        <f>AN63+AP63</f>
        <v>0</v>
      </c>
      <c r="AR63" s="64">
        <f>AK63+AL63+AN63+AP63</f>
        <v>2.1979875841976224E-2</v>
      </c>
      <c r="AS63" s="69">
        <f>IFERROR(AS62/AS60,"na")</f>
        <v>1.4217601967334334E-2</v>
      </c>
      <c r="AT63" s="13">
        <f>IFERROR(AT62/AT60,"na")</f>
        <v>8.70795501370163E-3</v>
      </c>
      <c r="AU63" s="13">
        <f>IFERROR(AU62/AU60,"na")</f>
        <v>1.1470139200718455E-2</v>
      </c>
      <c r="AV63" s="13">
        <v>0</v>
      </c>
      <c r="AW63" s="13">
        <f>AS63+AT63+AV63</f>
        <v>2.2925556981035964E-2</v>
      </c>
      <c r="AX63" s="13">
        <v>0</v>
      </c>
      <c r="AY63" s="13">
        <f>AV63+AX63</f>
        <v>0</v>
      </c>
      <c r="AZ63" s="64">
        <f>AS63+AT63+AV63+AX63</f>
        <v>2.2925556981035964E-2</v>
      </c>
      <c r="BA63" s="13">
        <v>0</v>
      </c>
      <c r="BB63" s="13">
        <v>0</v>
      </c>
      <c r="BC63" s="13">
        <f>IFERROR(BC62/BC60,"na")</f>
        <v>0</v>
      </c>
      <c r="BD63" s="13">
        <v>0</v>
      </c>
      <c r="BE63" s="13">
        <f>BA63+BB63+BD63</f>
        <v>0</v>
      </c>
      <c r="BF63" s="13">
        <v>0</v>
      </c>
      <c r="BG63" s="13">
        <f>BD63+BF63</f>
        <v>0</v>
      </c>
      <c r="BH63" s="64">
        <f>BA63+BB63+BD63+BF63</f>
        <v>0</v>
      </c>
      <c r="BI63" s="13">
        <v>0</v>
      </c>
      <c r="BJ63" s="13">
        <v>0</v>
      </c>
      <c r="BK63" s="13">
        <f>IFERROR(BK62/BK60,"na")</f>
        <v>0</v>
      </c>
      <c r="BL63" s="13">
        <v>0</v>
      </c>
      <c r="BM63" s="13">
        <f>BI63+BJ63+BL63</f>
        <v>0</v>
      </c>
      <c r="BN63" s="13">
        <v>0</v>
      </c>
      <c r="BO63" s="13">
        <f>BL63+BN63</f>
        <v>0</v>
      </c>
      <c r="BP63" s="64">
        <f>BI63+BJ63+BL63+BN63</f>
        <v>0</v>
      </c>
      <c r="BQ63" s="13">
        <v>0</v>
      </c>
      <c r="BR63" s="13">
        <v>0</v>
      </c>
      <c r="BS63" s="13">
        <f>IFERROR(BS62/BS60,"na")</f>
        <v>0</v>
      </c>
      <c r="BT63" s="13">
        <v>0</v>
      </c>
      <c r="BU63" s="13">
        <f>BQ63+BR63+BT63</f>
        <v>0</v>
      </c>
      <c r="BV63" s="13">
        <v>0</v>
      </c>
      <c r="BW63" s="13">
        <f>BT63+BV63</f>
        <v>0</v>
      </c>
      <c r="BX63" s="64">
        <f>BQ63+BR63+BT63+BV63</f>
        <v>0</v>
      </c>
      <c r="BY63" s="13">
        <v>0</v>
      </c>
      <c r="BZ63" s="13">
        <v>0</v>
      </c>
      <c r="CA63" s="13">
        <f>IFERROR(CA62/CA60,"na")</f>
        <v>0</v>
      </c>
      <c r="CB63" s="13">
        <v>0</v>
      </c>
      <c r="CC63" s="13">
        <f>BY63+BZ63+CB63</f>
        <v>0</v>
      </c>
      <c r="CD63" s="13">
        <v>0</v>
      </c>
      <c r="CE63" s="13">
        <f>CB63+CD63</f>
        <v>0</v>
      </c>
      <c r="CF63" s="64">
        <f>BY63+BZ63+CB63+CD63</f>
        <v>0</v>
      </c>
      <c r="CG63" s="13">
        <v>0</v>
      </c>
      <c r="CH63" s="13">
        <v>0</v>
      </c>
      <c r="CI63" s="13">
        <f>IFERROR(CI62/CI60,"na")</f>
        <v>0</v>
      </c>
      <c r="CJ63" s="13">
        <v>0</v>
      </c>
      <c r="CK63" s="13">
        <f>CG63+CH63+CJ63</f>
        <v>0</v>
      </c>
      <c r="CL63" s="13">
        <v>0</v>
      </c>
      <c r="CM63" s="13">
        <f>CJ63+CL63</f>
        <v>0</v>
      </c>
      <c r="CN63" s="64">
        <f>CG63+CH63+CJ63+CL63</f>
        <v>0</v>
      </c>
      <c r="CO63" s="13">
        <v>0</v>
      </c>
      <c r="CP63" s="13">
        <v>0</v>
      </c>
      <c r="CQ63" s="13">
        <f>IFERROR(CQ62/CQ60,"na")</f>
        <v>0</v>
      </c>
      <c r="CR63" s="13">
        <v>0</v>
      </c>
      <c r="CS63" s="13">
        <f>CO63+CP63+CR63</f>
        <v>0</v>
      </c>
      <c r="CT63" s="13">
        <v>0</v>
      </c>
      <c r="CU63" s="13">
        <f>CR63+CT63</f>
        <v>0</v>
      </c>
      <c r="CV63" s="64">
        <f>CO63+CP63+CR63+CT63</f>
        <v>0</v>
      </c>
      <c r="CW63" s="13">
        <v>0</v>
      </c>
      <c r="CX63" s="13">
        <v>0</v>
      </c>
      <c r="CY63" s="13">
        <f>IFERROR(CY62/CY60,"na")</f>
        <v>0</v>
      </c>
      <c r="CZ63" s="13">
        <v>0</v>
      </c>
      <c r="DA63" s="13">
        <f>CW63+CX63+CZ63</f>
        <v>0</v>
      </c>
      <c r="DB63" s="13">
        <v>0</v>
      </c>
      <c r="DC63" s="13">
        <f>CZ63+DB63</f>
        <v>0</v>
      </c>
      <c r="DD63" s="64">
        <f>CW63+CX63+CZ63+DB63</f>
        <v>0</v>
      </c>
      <c r="DE63" s="13">
        <v>0</v>
      </c>
      <c r="DF63" s="13">
        <v>0</v>
      </c>
      <c r="DG63" s="13">
        <f>IFERROR(DG62/DG60,"na")</f>
        <v>0</v>
      </c>
      <c r="DH63" s="13">
        <v>0</v>
      </c>
      <c r="DI63" s="13">
        <f>DE63+DF63+DH63</f>
        <v>0</v>
      </c>
      <c r="DJ63" s="13">
        <v>0</v>
      </c>
      <c r="DK63" s="13">
        <f>DH63+DJ63</f>
        <v>0</v>
      </c>
      <c r="DL63" s="64">
        <f>DE63+DF63+DH63+DJ63</f>
        <v>0</v>
      </c>
      <c r="DM63" s="13">
        <v>0</v>
      </c>
      <c r="DN63" s="13">
        <v>0</v>
      </c>
      <c r="DO63" s="13">
        <f>IFERROR(DO62/DO60,"na")</f>
        <v>0</v>
      </c>
      <c r="DP63" s="13">
        <v>0</v>
      </c>
      <c r="DQ63" s="13">
        <f>DM63+DN63+DP63</f>
        <v>0</v>
      </c>
      <c r="DR63" s="13">
        <v>0</v>
      </c>
      <c r="DS63" s="13">
        <f>DP63+DR63</f>
        <v>0</v>
      </c>
      <c r="DT63" s="64">
        <f>DM63+DN63+DP63+DR63</f>
        <v>0</v>
      </c>
    </row>
    <row r="64" spans="2:124" x14ac:dyDescent="0.25">
      <c r="B64" s="40" t="s">
        <v>207</v>
      </c>
      <c r="C64" s="40" t="s">
        <v>57</v>
      </c>
      <c r="D64" s="40"/>
      <c r="E64" s="65">
        <f t="shared" ref="E64:AY64" si="567">E60-E62</f>
        <v>32153.900000000005</v>
      </c>
      <c r="F64" s="16">
        <f t="shared" si="567"/>
        <v>44392.600000000006</v>
      </c>
      <c r="G64" s="16">
        <f t="shared" si="567"/>
        <v>76546.500000000015</v>
      </c>
      <c r="H64" s="16">
        <f t="shared" si="567"/>
        <v>45713.099999999991</v>
      </c>
      <c r="I64" s="16">
        <f t="shared" si="567"/>
        <v>122259.59999999998</v>
      </c>
      <c r="J64" s="16">
        <f t="shared" si="567"/>
        <v>48175.700000000026</v>
      </c>
      <c r="K64" s="16">
        <f t="shared" si="567"/>
        <v>93888.800000000017</v>
      </c>
      <c r="L64" s="62">
        <f t="shared" si="567"/>
        <v>170435.29999999996</v>
      </c>
      <c r="M64" s="65">
        <f t="shared" si="567"/>
        <v>42059.500000000015</v>
      </c>
      <c r="N64" s="16">
        <f t="shared" si="567"/>
        <v>48009.89999999998</v>
      </c>
      <c r="O64" s="16">
        <f t="shared" si="567"/>
        <v>90069.400000000023</v>
      </c>
      <c r="P64" s="16">
        <f t="shared" si="567"/>
        <v>53843.700000000004</v>
      </c>
      <c r="Q64" s="16">
        <f t="shared" si="567"/>
        <v>143913.1</v>
      </c>
      <c r="R64" s="16">
        <f t="shared" si="567"/>
        <v>53941.8</v>
      </c>
      <c r="S64" s="16">
        <f t="shared" si="567"/>
        <v>107785.50000000004</v>
      </c>
      <c r="T64" s="62">
        <f t="shared" si="567"/>
        <v>197854.9</v>
      </c>
      <c r="U64" s="65">
        <f t="shared" si="567"/>
        <v>57315.80000000001</v>
      </c>
      <c r="V64" s="16">
        <f t="shared" si="567"/>
        <v>61197.80000000001</v>
      </c>
      <c r="W64" s="16">
        <f t="shared" si="567"/>
        <v>118513.60000000005</v>
      </c>
      <c r="X64" s="16">
        <f t="shared" si="567"/>
        <v>63227.8</v>
      </c>
      <c r="Y64" s="16">
        <f t="shared" si="567"/>
        <v>181741.39999999997</v>
      </c>
      <c r="Z64" s="16">
        <f t="shared" si="567"/>
        <v>65988.799999999959</v>
      </c>
      <c r="AA64" s="16">
        <f t="shared" si="567"/>
        <v>129216.59999999995</v>
      </c>
      <c r="AB64" s="62">
        <f t="shared" si="567"/>
        <v>247730.20000000004</v>
      </c>
      <c r="AC64" s="65">
        <f t="shared" si="567"/>
        <v>65799.499999999985</v>
      </c>
      <c r="AD64" s="16">
        <f t="shared" si="567"/>
        <v>63361.700000000004</v>
      </c>
      <c r="AE64" s="16">
        <f t="shared" si="567"/>
        <v>129161.2</v>
      </c>
      <c r="AF64" s="16">
        <f t="shared" si="567"/>
        <v>68003.60000000002</v>
      </c>
      <c r="AG64" s="16">
        <f t="shared" si="567"/>
        <v>197164.79999999996</v>
      </c>
      <c r="AH64" s="16">
        <f t="shared" si="567"/>
        <v>66443.39999999998</v>
      </c>
      <c r="AI64" s="16">
        <f t="shared" si="567"/>
        <v>134447.00000000003</v>
      </c>
      <c r="AJ64" s="62">
        <f t="shared" si="567"/>
        <v>263608.2</v>
      </c>
      <c r="AK64" s="65">
        <f t="shared" si="567"/>
        <v>66638.600000000006</v>
      </c>
      <c r="AL64" s="16">
        <f t="shared" si="567"/>
        <v>65388.9</v>
      </c>
      <c r="AM64" s="16">
        <f t="shared" si="567"/>
        <v>132027.49999999997</v>
      </c>
      <c r="AN64" s="16">
        <f t="shared" si="567"/>
        <v>62911.700000000012</v>
      </c>
      <c r="AO64" s="16">
        <f t="shared" si="567"/>
        <v>194939.19999999992</v>
      </c>
      <c r="AP64" s="16">
        <f t="shared" si="567"/>
        <v>66861.2</v>
      </c>
      <c r="AQ64" s="16">
        <f t="shared" si="567"/>
        <v>129772.90000000005</v>
      </c>
      <c r="AR64" s="62">
        <f t="shared" si="567"/>
        <v>261800.39999999997</v>
      </c>
      <c r="AS64" s="65">
        <f t="shared" si="567"/>
        <v>68787.60000000002</v>
      </c>
      <c r="AT64" s="16">
        <f t="shared" si="567"/>
        <v>68803.400000000009</v>
      </c>
      <c r="AU64" s="16">
        <f t="shared" si="567"/>
        <v>137591</v>
      </c>
      <c r="AV64" s="16">
        <f t="shared" si="567"/>
        <v>66777.89999999998</v>
      </c>
      <c r="AW64" s="16">
        <f t="shared" ref="AW64" si="568">AW60-AW62</f>
        <v>204368.90000000005</v>
      </c>
      <c r="AX64" s="16">
        <f t="shared" si="567"/>
        <v>22051.825739999993</v>
      </c>
      <c r="AY64" s="16">
        <f t="shared" si="567"/>
        <v>90114.125739999989</v>
      </c>
      <c r="AZ64" s="62">
        <f t="shared" ref="AZ64:BA64" si="569">AZ60-AZ62</f>
        <v>226420.72573999999</v>
      </c>
      <c r="BA64" s="16">
        <f t="shared" si="569"/>
        <v>23154.417026999985</v>
      </c>
      <c r="BB64" s="16">
        <f t="shared" ref="BB64:BI64" si="570">BB60-BB62</f>
        <v>24312.137878350015</v>
      </c>
      <c r="BC64" s="16">
        <f t="shared" si="570"/>
        <v>47466.554905349913</v>
      </c>
      <c r="BD64" s="16">
        <f t="shared" si="570"/>
        <v>25527.744772267473</v>
      </c>
      <c r="BE64" s="16">
        <f t="shared" si="570"/>
        <v>72994.299677617353</v>
      </c>
      <c r="BF64" s="16">
        <f t="shared" si="570"/>
        <v>26804.132010880865</v>
      </c>
      <c r="BG64" s="16">
        <f t="shared" si="570"/>
        <v>52331.876783148298</v>
      </c>
      <c r="BH64" s="62">
        <f t="shared" si="570"/>
        <v>99798.431688498094</v>
      </c>
      <c r="BI64" s="16">
        <f t="shared" si="570"/>
        <v>28144.338611424915</v>
      </c>
      <c r="BJ64" s="16">
        <f t="shared" ref="BJ64:DT64" si="571">BJ60-BJ62</f>
        <v>29551.555541996138</v>
      </c>
      <c r="BK64" s="16">
        <f t="shared" si="571"/>
        <v>57695.894153421104</v>
      </c>
      <c r="BL64" s="16">
        <f t="shared" si="571"/>
        <v>31029.133319095992</v>
      </c>
      <c r="BM64" s="16">
        <f t="shared" si="571"/>
        <v>88725.02747251706</v>
      </c>
      <c r="BN64" s="16">
        <f t="shared" si="571"/>
        <v>32580.589985050756</v>
      </c>
      <c r="BO64" s="16">
        <f t="shared" si="571"/>
        <v>63609.723304146726</v>
      </c>
      <c r="BP64" s="62">
        <f t="shared" si="571"/>
        <v>121305.61745756789</v>
      </c>
      <c r="BQ64" s="16">
        <f t="shared" si="571"/>
        <v>34209.619484303308</v>
      </c>
      <c r="BR64" s="16">
        <f t="shared" si="571"/>
        <v>35920.100458518456</v>
      </c>
      <c r="BS64" s="16">
        <f t="shared" si="571"/>
        <v>70129.719942821743</v>
      </c>
      <c r="BT64" s="16">
        <f t="shared" si="571"/>
        <v>37716.105481444429</v>
      </c>
      <c r="BU64" s="16">
        <f t="shared" si="571"/>
        <v>107845.82542426606</v>
      </c>
      <c r="BV64" s="16">
        <f t="shared" si="571"/>
        <v>39601.910755516663</v>
      </c>
      <c r="BW64" s="16">
        <f t="shared" si="571"/>
        <v>77318.016236960946</v>
      </c>
      <c r="BX64" s="62">
        <f t="shared" si="571"/>
        <v>147447.7361797826</v>
      </c>
      <c r="BY64" s="16">
        <f t="shared" si="571"/>
        <v>41582.006293292434</v>
      </c>
      <c r="BZ64" s="16">
        <f t="shared" si="571"/>
        <v>43661.106607957059</v>
      </c>
      <c r="CA64" s="16">
        <f t="shared" si="571"/>
        <v>85243.112901249508</v>
      </c>
      <c r="CB64" s="16">
        <f t="shared" si="571"/>
        <v>45844.161938354911</v>
      </c>
      <c r="CC64" s="16">
        <f t="shared" si="571"/>
        <v>131087.27483960445</v>
      </c>
      <c r="CD64" s="16">
        <f t="shared" si="571"/>
        <v>48136.370035272746</v>
      </c>
      <c r="CE64" s="16">
        <f t="shared" si="571"/>
        <v>93980.531973627614</v>
      </c>
      <c r="CF64" s="62">
        <f t="shared" si="571"/>
        <v>179223.64487487701</v>
      </c>
      <c r="CG64" s="16">
        <f t="shared" si="571"/>
        <v>50543.188537036345</v>
      </c>
      <c r="CH64" s="16">
        <f t="shared" si="571"/>
        <v>53070.347963888169</v>
      </c>
      <c r="CI64" s="16">
        <f t="shared" si="571"/>
        <v>103613.53650092438</v>
      </c>
      <c r="CJ64" s="16">
        <f t="shared" si="571"/>
        <v>55723.865362082593</v>
      </c>
      <c r="CK64" s="16">
        <f t="shared" si="571"/>
        <v>159337.40186300696</v>
      </c>
      <c r="CL64" s="16">
        <f t="shared" si="571"/>
        <v>58510.058630186686</v>
      </c>
      <c r="CM64" s="16">
        <f t="shared" si="571"/>
        <v>114233.92399226918</v>
      </c>
      <c r="CN64" s="62">
        <f t="shared" si="571"/>
        <v>217847.46049319371</v>
      </c>
      <c r="CO64" s="16">
        <f t="shared" si="571"/>
        <v>61435.561561696115</v>
      </c>
      <c r="CP64" s="16">
        <f t="shared" si="571"/>
        <v>64507.339639780927</v>
      </c>
      <c r="CQ64" s="16">
        <f t="shared" si="571"/>
        <v>125942.90120147714</v>
      </c>
      <c r="CR64" s="16">
        <f t="shared" si="571"/>
        <v>67732.706621769961</v>
      </c>
      <c r="CS64" s="16">
        <f t="shared" si="571"/>
        <v>193675.60782324692</v>
      </c>
      <c r="CT64" s="16">
        <f t="shared" si="571"/>
        <v>71119.341952858478</v>
      </c>
      <c r="CU64" s="16">
        <f t="shared" si="571"/>
        <v>138852.04857462834</v>
      </c>
      <c r="CV64" s="62">
        <f t="shared" si="571"/>
        <v>264794.94977610535</v>
      </c>
      <c r="CW64" s="16">
        <f t="shared" si="571"/>
        <v>74675.309050501412</v>
      </c>
      <c r="CX64" s="16">
        <f t="shared" si="571"/>
        <v>78409.074503026583</v>
      </c>
      <c r="CY64" s="16">
        <f t="shared" si="571"/>
        <v>153084.38355352785</v>
      </c>
      <c r="CZ64" s="16">
        <f t="shared" si="571"/>
        <v>82329.528228177878</v>
      </c>
      <c r="DA64" s="16">
        <f t="shared" si="571"/>
        <v>235413.91178170557</v>
      </c>
      <c r="DB64" s="16">
        <f t="shared" si="571"/>
        <v>86446.004639586536</v>
      </c>
      <c r="DC64" s="16">
        <f t="shared" si="571"/>
        <v>168775.53286776444</v>
      </c>
      <c r="DD64" s="62">
        <f t="shared" si="571"/>
        <v>321859.91642129212</v>
      </c>
      <c r="DE64" s="16">
        <f t="shared" si="571"/>
        <v>90768.304871565895</v>
      </c>
      <c r="DF64" s="16">
        <f t="shared" si="571"/>
        <v>95306.720115144359</v>
      </c>
      <c r="DG64" s="16">
        <f t="shared" si="571"/>
        <v>186075.02498671046</v>
      </c>
      <c r="DH64" s="16">
        <f t="shared" si="571"/>
        <v>100072.05612090166</v>
      </c>
      <c r="DI64" s="16">
        <f t="shared" si="571"/>
        <v>286147.08110761165</v>
      </c>
      <c r="DJ64" s="16">
        <f t="shared" si="571"/>
        <v>105075.65892694678</v>
      </c>
      <c r="DK64" s="16">
        <f t="shared" si="571"/>
        <v>205147.71504784844</v>
      </c>
      <c r="DL64" s="62">
        <f t="shared" si="571"/>
        <v>391222.74003455864</v>
      </c>
      <c r="DM64" s="16">
        <f t="shared" si="571"/>
        <v>110329.441873294</v>
      </c>
      <c r="DN64" s="16">
        <f t="shared" si="571"/>
        <v>115845.91396695873</v>
      </c>
      <c r="DO64" s="16">
        <f t="shared" si="571"/>
        <v>226175.35584025277</v>
      </c>
      <c r="DP64" s="16">
        <f t="shared" si="571"/>
        <v>121638.20966530668</v>
      </c>
      <c r="DQ64" s="16">
        <f t="shared" si="571"/>
        <v>347813.56550555903</v>
      </c>
      <c r="DR64" s="16">
        <f t="shared" si="571"/>
        <v>127720.12014857191</v>
      </c>
      <c r="DS64" s="16">
        <f t="shared" si="571"/>
        <v>249358.32981387846</v>
      </c>
      <c r="DT64" s="62">
        <f t="shared" si="571"/>
        <v>475533.68565413158</v>
      </c>
    </row>
    <row r="65" spans="2:124" s="18" customFormat="1" ht="14.4" x14ac:dyDescent="0.3">
      <c r="B65" s="41" t="s">
        <v>53</v>
      </c>
      <c r="C65" s="60" t="s">
        <v>58</v>
      </c>
      <c r="D65" s="60"/>
      <c r="E65" s="67">
        <f t="shared" ref="E65:AJ65" si="572">IFERROR(E64/E13,"na")</f>
        <v>0.30685711449964981</v>
      </c>
      <c r="F65" s="12">
        <f t="shared" si="572"/>
        <v>0.33764254275046568</v>
      </c>
      <c r="G65" s="12">
        <f t="shared" si="572"/>
        <v>0.32398893265843492</v>
      </c>
      <c r="H65" s="12">
        <f t="shared" si="572"/>
        <v>0.3236444810711615</v>
      </c>
      <c r="I65" s="12">
        <f t="shared" si="572"/>
        <v>0.32386005576048149</v>
      </c>
      <c r="J65" s="12">
        <f t="shared" si="572"/>
        <v>0.31274047559231583</v>
      </c>
      <c r="K65" s="12">
        <f t="shared" si="572"/>
        <v>0.31795616828965578</v>
      </c>
      <c r="L65" s="63">
        <f t="shared" si="572"/>
        <v>0.32063759803383002</v>
      </c>
      <c r="M65" s="67">
        <f t="shared" si="572"/>
        <v>0.29668005011032178</v>
      </c>
      <c r="N65" s="12">
        <f t="shared" si="572"/>
        <v>0.32342138910483281</v>
      </c>
      <c r="O65" s="12">
        <f t="shared" si="572"/>
        <v>0.31035832549420944</v>
      </c>
      <c r="P65" s="12">
        <f t="shared" si="572"/>
        <v>0.2931737250759564</v>
      </c>
      <c r="Q65" s="12">
        <f t="shared" si="572"/>
        <v>0.30369806845351777</v>
      </c>
      <c r="R65" s="12">
        <f t="shared" si="572"/>
        <v>0.30382865401751263</v>
      </c>
      <c r="S65" s="12">
        <f t="shared" si="572"/>
        <v>0.29841095553632341</v>
      </c>
      <c r="T65" s="63">
        <f t="shared" si="572"/>
        <v>0.30373365927285034</v>
      </c>
      <c r="U65" s="67">
        <f t="shared" si="572"/>
        <v>0.2890172944042414</v>
      </c>
      <c r="V65" s="12">
        <f t="shared" si="572"/>
        <v>0.32887897678417888</v>
      </c>
      <c r="W65" s="12">
        <f t="shared" si="572"/>
        <v>0.30831386756304174</v>
      </c>
      <c r="X65" s="12">
        <f t="shared" si="572"/>
        <v>0.33241661036820508</v>
      </c>
      <c r="Y65" s="12">
        <f t="shared" si="572"/>
        <v>0.31629246960315988</v>
      </c>
      <c r="Z65" s="12">
        <f t="shared" si="572"/>
        <v>0.34624722364913096</v>
      </c>
      <c r="AA65" s="12">
        <f t="shared" si="572"/>
        <v>0.33933875260183172</v>
      </c>
      <c r="AB65" s="63">
        <f t="shared" si="572"/>
        <v>0.32375326082510303</v>
      </c>
      <c r="AC65" s="67">
        <f t="shared" si="572"/>
        <v>0.35301145740117207</v>
      </c>
      <c r="AD65" s="12">
        <f t="shared" si="572"/>
        <v>0.328809726196444</v>
      </c>
      <c r="AE65" s="12">
        <f t="shared" si="572"/>
        <v>0.34070932088262834</v>
      </c>
      <c r="AF65" s="12">
        <f t="shared" si="572"/>
        <v>0.34901383150709547</v>
      </c>
      <c r="AG65" s="12">
        <f t="shared" si="572"/>
        <v>0.34352859183886808</v>
      </c>
      <c r="AH65" s="12">
        <f t="shared" si="572"/>
        <v>0.34167297028923976</v>
      </c>
      <c r="AI65" s="12">
        <f t="shared" si="572"/>
        <v>0.34534698449744028</v>
      </c>
      <c r="AJ65" s="63">
        <f t="shared" si="572"/>
        <v>0.34305897841099142</v>
      </c>
      <c r="AK65" s="67">
        <f t="shared" ref="AK65:BP65" si="573">IFERROR(AK64/AK13,"na")</f>
        <v>0.33270060310740107</v>
      </c>
      <c r="AL65" s="12">
        <f t="shared" si="573"/>
        <v>0.29346208961627585</v>
      </c>
      <c r="AM65" s="12">
        <f t="shared" si="573"/>
        <v>0.31203699042505939</v>
      </c>
      <c r="AN65" s="12">
        <f t="shared" si="573"/>
        <v>0.3091487067800559</v>
      </c>
      <c r="AO65" s="12">
        <f t="shared" si="573"/>
        <v>0.31109898953854725</v>
      </c>
      <c r="AP65" s="12">
        <f t="shared" si="573"/>
        <v>0.32813122657825045</v>
      </c>
      <c r="AQ65" s="12">
        <f t="shared" si="573"/>
        <v>0.31864611452931946</v>
      </c>
      <c r="AR65" s="63">
        <f t="shared" si="573"/>
        <v>0.3152784700659928</v>
      </c>
      <c r="AS65" s="67">
        <f t="shared" si="573"/>
        <v>0.29740394779792784</v>
      </c>
      <c r="AT65" s="12">
        <f t="shared" si="573"/>
        <v>0.32369144320672044</v>
      </c>
      <c r="AU65" s="12">
        <f t="shared" si="573"/>
        <v>0.30999290078834818</v>
      </c>
      <c r="AV65" s="12">
        <f t="shared" si="573"/>
        <v>0.30763812363405846</v>
      </c>
      <c r="AW65" s="12">
        <f t="shared" si="573"/>
        <v>0.30921951798898056</v>
      </c>
      <c r="AX65" s="12">
        <f t="shared" si="573"/>
        <v>9.6752601047421408E-2</v>
      </c>
      <c r="AY65" s="12">
        <f t="shared" si="573"/>
        <v>0.20250996983905922</v>
      </c>
      <c r="AZ65" s="63">
        <f t="shared" si="573"/>
        <v>0.25473783715106219</v>
      </c>
      <c r="BA65" s="12">
        <f t="shared" si="573"/>
        <v>9.6752601047421366E-2</v>
      </c>
      <c r="BB65" s="12">
        <f t="shared" si="573"/>
        <v>9.6752601047421491E-2</v>
      </c>
      <c r="BC65" s="12">
        <f t="shared" si="573"/>
        <v>9.6752601047421255E-2</v>
      </c>
      <c r="BD65" s="12">
        <f t="shared" si="573"/>
        <v>9.6752601047421324E-2</v>
      </c>
      <c r="BE65" s="12">
        <f t="shared" si="573"/>
        <v>9.6752601047421241E-2</v>
      </c>
      <c r="BF65" s="12">
        <f t="shared" si="573"/>
        <v>9.6752601047421394E-2</v>
      </c>
      <c r="BG65" s="12">
        <f t="shared" si="573"/>
        <v>9.6752601047421283E-2</v>
      </c>
      <c r="BH65" s="63">
        <f t="shared" si="573"/>
        <v>9.6752601047421158E-2</v>
      </c>
      <c r="BI65" s="12">
        <f t="shared" si="573"/>
        <v>9.6752601047421408E-2</v>
      </c>
      <c r="BJ65" s="12">
        <f t="shared" si="573"/>
        <v>9.6752601047421338E-2</v>
      </c>
      <c r="BK65" s="12">
        <f t="shared" si="573"/>
        <v>9.6752601047421449E-2</v>
      </c>
      <c r="BL65" s="12">
        <f t="shared" si="573"/>
        <v>9.6752601047421463E-2</v>
      </c>
      <c r="BM65" s="12">
        <f t="shared" si="573"/>
        <v>9.6752601047421422E-2</v>
      </c>
      <c r="BN65" s="12">
        <f t="shared" si="573"/>
        <v>9.6752601047421366E-2</v>
      </c>
      <c r="BO65" s="12">
        <f t="shared" si="573"/>
        <v>9.675260104742138E-2</v>
      </c>
      <c r="BP65" s="63">
        <f t="shared" si="573"/>
        <v>9.6752601047421463E-2</v>
      </c>
      <c r="BQ65" s="12">
        <f t="shared" ref="BQ65:CV65" si="574">IFERROR(BQ64/BQ13,"na")</f>
        <v>9.6752601047421394E-2</v>
      </c>
      <c r="BR65" s="12">
        <f t="shared" si="574"/>
        <v>9.6752601047421352E-2</v>
      </c>
      <c r="BS65" s="12">
        <f t="shared" si="574"/>
        <v>9.6752601047421338E-2</v>
      </c>
      <c r="BT65" s="12">
        <f t="shared" si="574"/>
        <v>9.6752601047421463E-2</v>
      </c>
      <c r="BU65" s="12">
        <f t="shared" si="574"/>
        <v>9.6752601047421297E-2</v>
      </c>
      <c r="BV65" s="12">
        <f t="shared" si="574"/>
        <v>9.6752601047421505E-2</v>
      </c>
      <c r="BW65" s="12">
        <f t="shared" si="574"/>
        <v>9.6752601047421297E-2</v>
      </c>
      <c r="BX65" s="63">
        <f t="shared" si="574"/>
        <v>9.6752601047421283E-2</v>
      </c>
      <c r="BY65" s="12">
        <f t="shared" si="574"/>
        <v>9.6752601047421338E-2</v>
      </c>
      <c r="BZ65" s="12">
        <f t="shared" si="574"/>
        <v>9.6752601047421352E-2</v>
      </c>
      <c r="CA65" s="12">
        <f t="shared" si="574"/>
        <v>9.6752601047421366E-2</v>
      </c>
      <c r="CB65" s="12">
        <f t="shared" si="574"/>
        <v>9.6752601047421338E-2</v>
      </c>
      <c r="CC65" s="12">
        <f t="shared" si="574"/>
        <v>9.675260104742138E-2</v>
      </c>
      <c r="CD65" s="12">
        <f t="shared" si="574"/>
        <v>9.6752601047421519E-2</v>
      </c>
      <c r="CE65" s="12">
        <f t="shared" si="574"/>
        <v>9.6752601047421394E-2</v>
      </c>
      <c r="CF65" s="63">
        <f t="shared" si="574"/>
        <v>9.6752601047421311E-2</v>
      </c>
      <c r="CG65" s="12">
        <f t="shared" si="574"/>
        <v>9.6752601047421435E-2</v>
      </c>
      <c r="CH65" s="12">
        <f t="shared" si="574"/>
        <v>9.6752601047421435E-2</v>
      </c>
      <c r="CI65" s="12">
        <f t="shared" si="574"/>
        <v>9.6752601047421324E-2</v>
      </c>
      <c r="CJ65" s="12">
        <f t="shared" si="574"/>
        <v>9.6752601047421463E-2</v>
      </c>
      <c r="CK65" s="12">
        <f t="shared" si="574"/>
        <v>9.6752601047421366E-2</v>
      </c>
      <c r="CL65" s="12">
        <f t="shared" si="574"/>
        <v>9.6752601047421394E-2</v>
      </c>
      <c r="CM65" s="12">
        <f t="shared" si="574"/>
        <v>9.6752601047421352E-2</v>
      </c>
      <c r="CN65" s="63">
        <f t="shared" si="574"/>
        <v>9.6752601047421408E-2</v>
      </c>
      <c r="CO65" s="12">
        <f t="shared" si="574"/>
        <v>9.6752601047421533E-2</v>
      </c>
      <c r="CP65" s="12">
        <f t="shared" si="574"/>
        <v>9.6752601047421533E-2</v>
      </c>
      <c r="CQ65" s="12">
        <f t="shared" si="574"/>
        <v>9.6752601047421616E-2</v>
      </c>
      <c r="CR65" s="12">
        <f t="shared" si="574"/>
        <v>9.6752601047421505E-2</v>
      </c>
      <c r="CS65" s="12">
        <f t="shared" si="574"/>
        <v>9.6752601047421491E-2</v>
      </c>
      <c r="CT65" s="12">
        <f t="shared" si="574"/>
        <v>9.6752601047421533E-2</v>
      </c>
      <c r="CU65" s="12">
        <f t="shared" si="574"/>
        <v>9.6752601047421463E-2</v>
      </c>
      <c r="CV65" s="63">
        <f t="shared" si="574"/>
        <v>9.6752601047421477E-2</v>
      </c>
      <c r="CW65" s="12">
        <f t="shared" ref="CW65:DT65" si="575">IFERROR(CW64/CW13,"na")</f>
        <v>9.6752601047421533E-2</v>
      </c>
      <c r="CX65" s="12">
        <f t="shared" si="575"/>
        <v>9.6752601047421657E-2</v>
      </c>
      <c r="CY65" s="12">
        <f t="shared" si="575"/>
        <v>9.6752601047421505E-2</v>
      </c>
      <c r="CZ65" s="12">
        <f t="shared" si="575"/>
        <v>9.6752601047421602E-2</v>
      </c>
      <c r="DA65" s="12">
        <f t="shared" si="575"/>
        <v>9.6752601047421477E-2</v>
      </c>
      <c r="DB65" s="12">
        <f t="shared" si="575"/>
        <v>9.6752601047421338E-2</v>
      </c>
      <c r="DC65" s="12">
        <f t="shared" si="575"/>
        <v>9.6752601047421477E-2</v>
      </c>
      <c r="DD65" s="63">
        <f t="shared" si="575"/>
        <v>9.6752601047421449E-2</v>
      </c>
      <c r="DE65" s="12">
        <f t="shared" si="575"/>
        <v>9.6752601047421366E-2</v>
      </c>
      <c r="DF65" s="12">
        <f t="shared" si="575"/>
        <v>9.6752601047421533E-2</v>
      </c>
      <c r="DG65" s="12">
        <f t="shared" si="575"/>
        <v>9.675260104742156E-2</v>
      </c>
      <c r="DH65" s="12">
        <f t="shared" si="575"/>
        <v>9.6752601047421602E-2</v>
      </c>
      <c r="DI65" s="12">
        <f t="shared" si="575"/>
        <v>9.6752601047421422E-2</v>
      </c>
      <c r="DJ65" s="12">
        <f t="shared" si="575"/>
        <v>9.675260104742163E-2</v>
      </c>
      <c r="DK65" s="12">
        <f t="shared" si="575"/>
        <v>9.6752601047421616E-2</v>
      </c>
      <c r="DL65" s="63">
        <f t="shared" si="575"/>
        <v>9.6752601047421519E-2</v>
      </c>
      <c r="DM65" s="12">
        <f t="shared" si="575"/>
        <v>9.6752601047421519E-2</v>
      </c>
      <c r="DN65" s="12">
        <f t="shared" si="575"/>
        <v>9.675260104742156E-2</v>
      </c>
      <c r="DO65" s="12">
        <f t="shared" si="575"/>
        <v>9.6752601047421574E-2</v>
      </c>
      <c r="DP65" s="12">
        <f t="shared" si="575"/>
        <v>9.6752601047421574E-2</v>
      </c>
      <c r="DQ65" s="12">
        <f t="shared" si="575"/>
        <v>9.6752601047421449E-2</v>
      </c>
      <c r="DR65" s="12">
        <f t="shared" si="575"/>
        <v>9.6752601047421491E-2</v>
      </c>
      <c r="DS65" s="12">
        <f t="shared" si="575"/>
        <v>9.6752601047421477E-2</v>
      </c>
      <c r="DT65" s="63">
        <f t="shared" si="575"/>
        <v>9.6752601047421588E-2</v>
      </c>
    </row>
    <row r="66" spans="2:124" ht="14.4" x14ac:dyDescent="0.3">
      <c r="B66"/>
      <c r="C66"/>
      <c r="D66"/>
      <c r="E66" s="49"/>
      <c r="L66" s="50"/>
      <c r="M66" s="49"/>
      <c r="T66" s="50"/>
      <c r="U66" s="49"/>
      <c r="AB66" s="50"/>
      <c r="AC66" s="49"/>
      <c r="AJ66" s="50"/>
      <c r="AK66" s="49"/>
      <c r="AR66" s="50"/>
      <c r="AS66" s="49"/>
      <c r="AZ66" s="50"/>
      <c r="BA66" s="49"/>
      <c r="BH66" s="50"/>
      <c r="BI66" s="49"/>
      <c r="BP66" s="50"/>
      <c r="BQ66" s="49"/>
      <c r="BX66" s="50"/>
      <c r="BY66" s="49"/>
      <c r="CF66" s="50"/>
      <c r="CG66" s="49"/>
      <c r="CN66" s="50"/>
      <c r="CO66" s="49"/>
      <c r="CV66" s="50"/>
      <c r="CW66" s="49"/>
      <c r="DD66" s="50"/>
      <c r="DE66" s="49"/>
      <c r="DL66" s="50"/>
      <c r="DM66" s="49"/>
      <c r="DT66" s="50"/>
    </row>
    <row r="67" spans="2:124" x14ac:dyDescent="0.25">
      <c r="B67" s="5" t="s">
        <v>59</v>
      </c>
      <c r="C67" s="5" t="s">
        <v>57</v>
      </c>
      <c r="D67" s="5"/>
      <c r="E67" s="49">
        <v>12292.2</v>
      </c>
      <c r="F67" s="10">
        <v>12305</v>
      </c>
      <c r="H67" s="10">
        <v>12305.1</v>
      </c>
      <c r="J67" s="10">
        <v>12308.8</v>
      </c>
      <c r="L67" s="50"/>
      <c r="M67" s="49">
        <v>12308.8</v>
      </c>
      <c r="N67" s="10">
        <v>12320.3</v>
      </c>
      <c r="P67" s="10">
        <v>12322.6</v>
      </c>
      <c r="R67" s="10">
        <v>12323.3</v>
      </c>
      <c r="T67" s="50"/>
      <c r="U67" s="49">
        <v>12337.9</v>
      </c>
      <c r="V67" s="10">
        <v>12399.2</v>
      </c>
      <c r="X67" s="10">
        <v>12412.3</v>
      </c>
      <c r="Z67" s="10">
        <v>12428</v>
      </c>
      <c r="AB67" s="50"/>
      <c r="AC67" s="49">
        <v>12439.5</v>
      </c>
      <c r="AD67" s="10">
        <v>12470.9</v>
      </c>
      <c r="AF67" s="10">
        <v>12475.6</v>
      </c>
      <c r="AH67" s="10">
        <v>12484.7</v>
      </c>
      <c r="AJ67" s="50"/>
      <c r="AK67" s="49">
        <v>12484.7</v>
      </c>
      <c r="AL67" s="10">
        <v>12507.6</v>
      </c>
      <c r="AN67" s="10">
        <v>12511.7</v>
      </c>
      <c r="AP67" s="10">
        <v>12514.1</v>
      </c>
      <c r="AR67" s="50"/>
      <c r="AS67" s="49">
        <v>12517.5</v>
      </c>
      <c r="AT67" s="10">
        <v>12527.1</v>
      </c>
      <c r="AV67" s="10">
        <v>12529</v>
      </c>
      <c r="AZ67" s="50"/>
      <c r="BA67" s="49"/>
      <c r="BH67" s="50"/>
      <c r="BI67" s="49"/>
      <c r="BP67" s="50"/>
      <c r="BQ67" s="49"/>
      <c r="BX67" s="50"/>
      <c r="BY67" s="49"/>
      <c r="CF67" s="50"/>
      <c r="CG67" s="49"/>
      <c r="CN67" s="50"/>
      <c r="CO67" s="49"/>
      <c r="CV67" s="50"/>
      <c r="CW67" s="49"/>
      <c r="DD67" s="50"/>
      <c r="DE67" s="49"/>
      <c r="DL67" s="50"/>
      <c r="DM67" s="49"/>
      <c r="DT67" s="50"/>
    </row>
    <row r="68" spans="2:124" x14ac:dyDescent="0.25">
      <c r="B68" s="5" t="s">
        <v>60</v>
      </c>
      <c r="C68" s="5" t="s">
        <v>65</v>
      </c>
      <c r="D68" s="55">
        <v>1</v>
      </c>
      <c r="E68" s="70">
        <f>E67/D68</f>
        <v>12292.2</v>
      </c>
      <c r="F68" s="56">
        <f>IFERROR(F67/D68,"na")</f>
        <v>12305</v>
      </c>
      <c r="H68" s="56">
        <f>IFERROR(H67/D68,"na")</f>
        <v>12305.1</v>
      </c>
      <c r="J68" s="56">
        <f>IFERROR(J67/D68,"na")</f>
        <v>12308.8</v>
      </c>
      <c r="L68" s="50"/>
      <c r="M68" s="70">
        <f>IFERROR(M67/$D$68,"na")</f>
        <v>12308.8</v>
      </c>
      <c r="N68" s="56">
        <f>IFERROR(N67/$D$68,"na")</f>
        <v>12320.3</v>
      </c>
      <c r="P68" s="56">
        <f>IFERROR(P67/$D$68,"na")</f>
        <v>12322.6</v>
      </c>
      <c r="R68" s="56">
        <f>IFERROR(R67/$D$68,"na")</f>
        <v>12323.3</v>
      </c>
      <c r="T68" s="50"/>
      <c r="U68" s="70">
        <f>IFERROR(U67/$D$68,"na")</f>
        <v>12337.9</v>
      </c>
      <c r="V68" s="56">
        <f>IFERROR(V67/$D$68,"na")</f>
        <v>12399.2</v>
      </c>
      <c r="X68" s="56">
        <f>IFERROR(X67/$D$68,"na")</f>
        <v>12412.3</v>
      </c>
      <c r="Z68" s="56">
        <f>IFERROR(Z67/$D$68,"na")</f>
        <v>12428</v>
      </c>
      <c r="AB68" s="50"/>
      <c r="AC68" s="70">
        <f>IFERROR(AC67/$D$68,"na")</f>
        <v>12439.5</v>
      </c>
      <c r="AD68" s="56">
        <f>IFERROR(AD67/$D$68,"na")</f>
        <v>12470.9</v>
      </c>
      <c r="AF68" s="56">
        <f>IFERROR(AF67/$D$68,"na")</f>
        <v>12475.6</v>
      </c>
      <c r="AH68" s="56">
        <f>IFERROR(AH67/$D$68,"na")</f>
        <v>12484.7</v>
      </c>
      <c r="AJ68" s="50"/>
      <c r="AK68" s="70">
        <f>IFERROR(AK67/$D$68,"na")</f>
        <v>12484.7</v>
      </c>
      <c r="AL68" s="56">
        <f>IFERROR(AL67/$D$68,"na")</f>
        <v>12507.6</v>
      </c>
      <c r="AN68" s="56">
        <f>IFERROR(AN67/$D$68,"na")</f>
        <v>12511.7</v>
      </c>
      <c r="AP68" s="56">
        <f>IFERROR(AP67/$D$68,"na")</f>
        <v>12514.1</v>
      </c>
      <c r="AR68" s="50"/>
      <c r="AS68" s="70">
        <f>IFERROR(AS67/$D$68,"na")</f>
        <v>12517.5</v>
      </c>
      <c r="AT68" s="56">
        <f>IFERROR(AT67/$D$68,"na")</f>
        <v>12527.1</v>
      </c>
      <c r="AV68" s="56">
        <f>IFERROR(AV67/$D$68,"na")</f>
        <v>12529</v>
      </c>
      <c r="AX68" s="56"/>
      <c r="AZ68" s="50"/>
      <c r="BA68" s="49"/>
      <c r="BH68" s="50"/>
      <c r="BI68" s="49"/>
      <c r="BP68" s="50"/>
      <c r="BQ68" s="49"/>
      <c r="BX68" s="50"/>
      <c r="BY68" s="49"/>
      <c r="CF68" s="50"/>
      <c r="CG68" s="49"/>
      <c r="CN68" s="50"/>
      <c r="CO68" s="49"/>
      <c r="CV68" s="50"/>
      <c r="CW68" s="49"/>
      <c r="DD68" s="50"/>
      <c r="DE68" s="49"/>
      <c r="DL68" s="50"/>
      <c r="DM68" s="49"/>
      <c r="DT68" s="50"/>
    </row>
    <row r="69" spans="2:124" ht="14.4" x14ac:dyDescent="0.25">
      <c r="B69" s="6" t="s">
        <v>61</v>
      </c>
      <c r="C69" s="9" t="s">
        <v>65</v>
      </c>
      <c r="D69" s="9"/>
      <c r="E69" s="49"/>
      <c r="L69" s="50"/>
      <c r="M69" s="49"/>
      <c r="T69" s="50"/>
      <c r="U69" s="49"/>
      <c r="AB69" s="50"/>
      <c r="AC69" s="49"/>
      <c r="AJ69" s="50"/>
      <c r="AK69" s="49"/>
      <c r="AR69" s="50"/>
      <c r="AS69" s="49"/>
      <c r="AZ69" s="50"/>
      <c r="BA69" s="49"/>
      <c r="BH69" s="50"/>
      <c r="BI69" s="49"/>
      <c r="BP69" s="50"/>
      <c r="BQ69" s="49"/>
      <c r="BX69" s="50"/>
      <c r="BY69" s="49"/>
      <c r="CF69" s="50"/>
      <c r="CG69" s="49"/>
      <c r="CN69" s="50"/>
      <c r="CO69" s="49"/>
      <c r="CV69" s="50"/>
      <c r="CW69" s="49"/>
      <c r="DD69" s="50"/>
      <c r="DE69" s="49"/>
      <c r="DL69" s="50"/>
      <c r="DM69" s="49"/>
      <c r="DT69" s="50"/>
    </row>
    <row r="70" spans="2:124" x14ac:dyDescent="0.25">
      <c r="B70" s="5" t="s">
        <v>62</v>
      </c>
      <c r="C70" s="5" t="s">
        <v>65</v>
      </c>
      <c r="D70" s="5"/>
      <c r="E70" s="70">
        <f>E68+E73-E72</f>
        <v>12292.200000000003</v>
      </c>
      <c r="F70" s="56">
        <f>F68+F73-F72</f>
        <v>12305.000000000002</v>
      </c>
      <c r="H70" s="56">
        <f>H68+H73-H72</f>
        <v>12305.099999999999</v>
      </c>
      <c r="J70" s="56">
        <f>J68+J73-J72</f>
        <v>12308.8</v>
      </c>
      <c r="L70" s="50"/>
      <c r="M70" s="70">
        <f>M68+M73-M72</f>
        <v>12308.800000000001</v>
      </c>
      <c r="N70" s="56">
        <f>N68+N73-N72</f>
        <v>12320.299999999997</v>
      </c>
      <c r="P70" s="56">
        <f>P68+P73-P72</f>
        <v>12322.6</v>
      </c>
      <c r="R70" s="56">
        <f>R68+R73-R72</f>
        <v>12323.299999999997</v>
      </c>
      <c r="T70" s="50"/>
      <c r="U70" s="70">
        <f>U68+U73-U72</f>
        <v>12337.899999999998</v>
      </c>
      <c r="V70" s="56">
        <f>V68+V73-V72</f>
        <v>12443.304615295914</v>
      </c>
      <c r="X70" s="56">
        <f>X68+X73-X72</f>
        <v>-1669.2175048522222</v>
      </c>
      <c r="Z70" s="56">
        <f>Z68+Z73-Z72</f>
        <v>12504.263384473144</v>
      </c>
      <c r="AB70" s="50"/>
      <c r="AC70" s="70">
        <f>AC68+AC73-AC72</f>
        <v>12478.547830989262</v>
      </c>
      <c r="AD70" s="56">
        <f>AD68+AD73-AD72</f>
        <v>12512.029005037128</v>
      </c>
      <c r="AF70" s="56">
        <f>AF68+AF73-AF72</f>
        <v>12550.194796191483</v>
      </c>
      <c r="AH70" s="56">
        <f>AH68+AH73-AH72</f>
        <v>12484.7</v>
      </c>
      <c r="AJ70" s="50"/>
      <c r="AK70" s="70">
        <f>AK68+AK73-AK72</f>
        <v>12524.830197041962</v>
      </c>
      <c r="AL70" s="56">
        <f>AL68+AL73-AL72</f>
        <v>12507.600000000002</v>
      </c>
      <c r="AN70" s="56">
        <f>AN68+AN73-AN72</f>
        <v>12555.613738465192</v>
      </c>
      <c r="AP70" s="56">
        <f>AP68+AP73-AP72</f>
        <v>12514.099999999999</v>
      </c>
      <c r="AR70" s="50"/>
      <c r="AS70" s="70">
        <f>AS68+AS73-AS72</f>
        <v>12556.775330874381</v>
      </c>
      <c r="AT70" s="56">
        <f>AT68+AT73-AT72</f>
        <v>12527.100000000002</v>
      </c>
      <c r="AV70" s="56">
        <f>AV68+AV73-AV72</f>
        <v>12529</v>
      </c>
      <c r="AX70" s="56"/>
      <c r="AZ70" s="50"/>
      <c r="BA70" s="49"/>
      <c r="BH70" s="50"/>
      <c r="BI70" s="49"/>
      <c r="BP70" s="50"/>
      <c r="BQ70" s="49"/>
      <c r="BX70" s="50"/>
      <c r="BY70" s="49"/>
      <c r="CF70" s="50"/>
      <c r="CG70" s="49"/>
      <c r="CN70" s="50"/>
      <c r="CO70" s="49"/>
      <c r="CV70" s="50"/>
      <c r="CW70" s="49"/>
      <c r="DD70" s="50"/>
      <c r="DE70" s="49"/>
      <c r="DL70" s="50"/>
      <c r="DM70" s="49"/>
      <c r="DT70" s="50"/>
    </row>
    <row r="71" spans="2:124" ht="14.4" x14ac:dyDescent="0.25">
      <c r="B71" s="6" t="s">
        <v>61</v>
      </c>
      <c r="C71" s="9" t="s">
        <v>65</v>
      </c>
      <c r="D71" s="9"/>
      <c r="E71" s="49"/>
      <c r="L71" s="50"/>
      <c r="M71" s="49"/>
      <c r="T71" s="50"/>
      <c r="U71" s="49"/>
      <c r="AB71" s="50"/>
      <c r="AC71" s="49"/>
      <c r="AJ71" s="50"/>
      <c r="AK71" s="49"/>
      <c r="AR71" s="50"/>
      <c r="AS71" s="49"/>
      <c r="AZ71" s="50"/>
      <c r="BA71" s="49"/>
      <c r="BH71" s="50"/>
      <c r="BI71" s="49"/>
      <c r="BP71" s="50"/>
      <c r="BQ71" s="49"/>
      <c r="BX71" s="50"/>
      <c r="BY71" s="49"/>
      <c r="CF71" s="50"/>
      <c r="CG71" s="49"/>
      <c r="CN71" s="50"/>
      <c r="CO71" s="49"/>
      <c r="CV71" s="50"/>
      <c r="CW71" s="49"/>
      <c r="DD71" s="50"/>
      <c r="DE71" s="49"/>
      <c r="DL71" s="50"/>
      <c r="DM71" s="49"/>
      <c r="DT71" s="50"/>
    </row>
    <row r="72" spans="2:124" x14ac:dyDescent="0.25">
      <c r="B72" s="5" t="s">
        <v>208</v>
      </c>
      <c r="C72" s="5" t="s">
        <v>65</v>
      </c>
      <c r="D72" s="5"/>
      <c r="E72" s="70">
        <f>IFERROR(E64/E75,"na")</f>
        <v>15761.715686274512</v>
      </c>
      <c r="F72" s="56">
        <f>IFERROR(F64/F75,"na")</f>
        <v>16201.67883211679</v>
      </c>
      <c r="H72" s="56">
        <f>IFERROR(H64/H75,"na")</f>
        <v>15927.909407665502</v>
      </c>
      <c r="J72" s="56">
        <f>IFERROR(J64/J75,"na")</f>
        <v>15795.311475409846</v>
      </c>
      <c r="L72" s="50"/>
      <c r="M72" s="70">
        <f>IFERROR(M64/M75,"na")</f>
        <v>15811.842105263162</v>
      </c>
      <c r="N72" s="56">
        <f>IFERROR(N64/N75,"na")</f>
        <v>15897.317880794695</v>
      </c>
      <c r="P72" s="56">
        <f>IFERROR(P64/P75,"na")</f>
        <v>16365.866261398178</v>
      </c>
      <c r="R72" s="56">
        <f>IFERROR(R64/R75,"na")</f>
        <v>15865.235294117649</v>
      </c>
      <c r="T72" s="50"/>
      <c r="U72" s="70">
        <f>IFERROR(U64/U75,"na")</f>
        <v>16099.943820224722</v>
      </c>
      <c r="V72" s="56">
        <f>IFERROR(V64/V75,"na")</f>
        <v>16406.916890080432</v>
      </c>
      <c r="X72" s="56">
        <f>IFERROR(X64/X75,"na")</f>
        <v>15650.445544554455</v>
      </c>
      <c r="Z72" s="56">
        <f>IFERROR(Z64/Z75,"na")</f>
        <v>15824.652278177449</v>
      </c>
      <c r="AB72" s="50"/>
      <c r="AC72" s="70">
        <f>IFERROR(AC64/AC75,"na")</f>
        <v>16009.610705596102</v>
      </c>
      <c r="AD72" s="56">
        <f>IFERROR(AD64/AD75,"na")</f>
        <v>16122.569974554708</v>
      </c>
      <c r="AF72" s="56">
        <f>IFERROR(AF64/AF75,"na")</f>
        <v>15888.69158878505</v>
      </c>
      <c r="AH72" s="56">
        <f>IFERROR(AH64/AH75,"na")</f>
        <v>16205.707317073167</v>
      </c>
      <c r="AJ72" s="50"/>
      <c r="AK72" s="70">
        <f>IFERROR(AK64/AK75,"na")</f>
        <v>16332.990196078432</v>
      </c>
      <c r="AL72" s="56">
        <f>IFERROR(AL64/AL75,"na")</f>
        <v>16388.195488721805</v>
      </c>
      <c r="AN72" s="56">
        <f>IFERROR(AN64/AN75,"na")</f>
        <v>16599.39313984169</v>
      </c>
      <c r="AP72" s="56">
        <f>IFERROR(AP64/AP75,"na")</f>
        <v>16508.938271604937</v>
      </c>
      <c r="AR72" s="50"/>
      <c r="AS72" s="70">
        <f>IFERROR(AS64/AS75,"na")</f>
        <v>16417.088305489262</v>
      </c>
      <c r="AT72" s="56">
        <f>IFERROR(AT64/AT75,"na")</f>
        <v>16822.347188264062</v>
      </c>
      <c r="AV72" s="56">
        <f>IFERROR(AV64/AV75,"na")</f>
        <v>16948.705583756338</v>
      </c>
      <c r="AX72" s="56"/>
      <c r="AZ72" s="50"/>
      <c r="BA72" s="49"/>
      <c r="BH72" s="50"/>
      <c r="BI72" s="49"/>
      <c r="BP72" s="50"/>
      <c r="BQ72" s="49"/>
      <c r="BX72" s="50"/>
      <c r="BY72" s="49"/>
      <c r="CF72" s="50"/>
      <c r="CG72" s="49"/>
      <c r="CN72" s="50"/>
      <c r="CO72" s="49"/>
      <c r="CV72" s="50"/>
      <c r="CW72" s="49"/>
      <c r="DD72" s="50"/>
      <c r="DE72" s="49"/>
      <c r="DL72" s="50"/>
      <c r="DM72" s="49"/>
      <c r="DT72" s="50"/>
    </row>
    <row r="73" spans="2:124" x14ac:dyDescent="0.25">
      <c r="B73" s="5" t="s">
        <v>209</v>
      </c>
      <c r="C73" s="5" t="s">
        <v>65</v>
      </c>
      <c r="D73" s="5"/>
      <c r="E73" s="70">
        <f>IFERROR(E64/E76,"na")</f>
        <v>15761.715686274512</v>
      </c>
      <c r="F73" s="56">
        <f>IFERROR(F64/F76,"na")</f>
        <v>16201.67883211679</v>
      </c>
      <c r="H73" s="56">
        <f>IFERROR(H64/H76,"na")</f>
        <v>15927.909407665502</v>
      </c>
      <c r="J73" s="56">
        <f>IFERROR(J64/J76,"na")</f>
        <v>15795.311475409846</v>
      </c>
      <c r="L73" s="50"/>
      <c r="M73" s="70">
        <f>IFERROR(M64/M76,"na")</f>
        <v>15811.842105263162</v>
      </c>
      <c r="N73" s="56">
        <f>IFERROR(N64/N76,"na")</f>
        <v>15897.317880794695</v>
      </c>
      <c r="P73" s="56">
        <f>IFERROR(P64/P76,"na")</f>
        <v>16365.866261398178</v>
      </c>
      <c r="R73" s="56">
        <f>IFERROR(R64/R76,"na")</f>
        <v>15865.235294117649</v>
      </c>
      <c r="T73" s="50"/>
      <c r="U73" s="70">
        <f>IFERROR(U64/U76,"na")</f>
        <v>16099.943820224722</v>
      </c>
      <c r="V73" s="56">
        <f>IFERROR(V64/V76,"na")</f>
        <v>16451.021505376346</v>
      </c>
      <c r="X73" s="56">
        <f>IFERROR(X64/X76,"na")</f>
        <v>1568.9280397022335</v>
      </c>
      <c r="Z73" s="56">
        <f>IFERROR(Z64/Z76,"na")</f>
        <v>15900.915662650592</v>
      </c>
      <c r="AB73" s="50"/>
      <c r="AC73" s="70">
        <f>IFERROR(AC64/AC76,"na")</f>
        <v>16048.658536585364</v>
      </c>
      <c r="AD73" s="56">
        <f>IFERROR(AD64/AD76,"na")</f>
        <v>16163.698979591838</v>
      </c>
      <c r="AF73" s="56">
        <f>IFERROR(AF64/AF76,"na")</f>
        <v>15963.286384976531</v>
      </c>
      <c r="AH73" s="56">
        <f>IFERROR(AH64/AH76,"na")</f>
        <v>16205.707317073167</v>
      </c>
      <c r="AJ73" s="50"/>
      <c r="AK73" s="70">
        <f>IFERROR(AK64/AK76,"na")</f>
        <v>16373.120393120393</v>
      </c>
      <c r="AL73" s="56">
        <f>IFERROR(AL64/AL76,"na")</f>
        <v>16388.195488721805</v>
      </c>
      <c r="AN73" s="56">
        <f>IFERROR(AN64/AN76,"na")</f>
        <v>16643.306878306881</v>
      </c>
      <c r="AP73" s="56">
        <f>IFERROR(AP64/AP76,"na")</f>
        <v>16508.938271604937</v>
      </c>
      <c r="AR73" s="50"/>
      <c r="AS73" s="70">
        <f>IFERROR(AS64/AS76,"na")</f>
        <v>16456.363636363643</v>
      </c>
      <c r="AT73" s="56">
        <f>IFERROR(AT64/AT76,"na")</f>
        <v>16822.347188264062</v>
      </c>
      <c r="AV73" s="56">
        <f>IFERROR(AV64/AV76,"na")</f>
        <v>16948.705583756338</v>
      </c>
      <c r="AX73" s="56"/>
      <c r="AZ73" s="50"/>
      <c r="BA73" s="49"/>
      <c r="BH73" s="50"/>
      <c r="BI73" s="49"/>
      <c r="BP73" s="50"/>
      <c r="BQ73" s="49"/>
      <c r="BX73" s="50"/>
      <c r="BY73" s="49"/>
      <c r="CF73" s="50"/>
      <c r="CG73" s="49"/>
      <c r="CN73" s="50"/>
      <c r="CO73" s="49"/>
      <c r="CV73" s="50"/>
      <c r="CW73" s="49"/>
      <c r="DD73" s="50"/>
      <c r="DE73" s="49"/>
      <c r="DL73" s="50"/>
      <c r="DM73" s="49"/>
      <c r="DT73" s="50"/>
    </row>
    <row r="74" spans="2:124" ht="14.4" x14ac:dyDescent="0.3">
      <c r="B74"/>
      <c r="C74"/>
      <c r="D74"/>
      <c r="E74" s="49"/>
      <c r="L74" s="50"/>
      <c r="M74" s="49"/>
      <c r="T74" s="50"/>
      <c r="U74" s="49"/>
      <c r="AB74" s="50"/>
      <c r="AC74" s="49"/>
      <c r="AJ74" s="50"/>
      <c r="AK74" s="49"/>
      <c r="AR74" s="50"/>
      <c r="AS74" s="49"/>
      <c r="AZ74" s="50"/>
      <c r="BA74" s="49"/>
      <c r="BH74" s="50"/>
      <c r="BI74" s="49"/>
      <c r="BP74" s="50"/>
      <c r="BQ74" s="49"/>
      <c r="BX74" s="50"/>
      <c r="BY74" s="49"/>
      <c r="CF74" s="50"/>
      <c r="CG74" s="49"/>
      <c r="CN74" s="50"/>
      <c r="CO74" s="49"/>
      <c r="CV74" s="50"/>
      <c r="CW74" s="49"/>
      <c r="DD74" s="50"/>
      <c r="DE74" s="49"/>
      <c r="DL74" s="50"/>
      <c r="DM74" s="49"/>
      <c r="DT74" s="50"/>
    </row>
    <row r="75" spans="2:124" x14ac:dyDescent="0.25">
      <c r="B75" s="5" t="s">
        <v>210</v>
      </c>
      <c r="C75" s="5" t="s">
        <v>66</v>
      </c>
      <c r="D75" s="5"/>
      <c r="E75" s="49">
        <v>2.04</v>
      </c>
      <c r="F75" s="10">
        <v>2.74</v>
      </c>
      <c r="H75" s="10">
        <v>2.87</v>
      </c>
      <c r="J75" s="10">
        <v>3.05</v>
      </c>
      <c r="L75" s="50"/>
      <c r="M75" s="49">
        <v>2.66</v>
      </c>
      <c r="N75" s="10">
        <v>3.02</v>
      </c>
      <c r="P75" s="10">
        <v>3.29</v>
      </c>
      <c r="R75" s="10">
        <v>3.4</v>
      </c>
      <c r="T75" s="50"/>
      <c r="U75" s="49">
        <v>3.56</v>
      </c>
      <c r="V75" s="10">
        <v>3.73</v>
      </c>
      <c r="X75" s="10">
        <v>4.04</v>
      </c>
      <c r="Z75" s="10">
        <v>4.17</v>
      </c>
      <c r="AB75" s="50"/>
      <c r="AC75" s="49">
        <v>4.1100000000000003</v>
      </c>
      <c r="AD75" s="10">
        <v>3.93</v>
      </c>
      <c r="AF75" s="10">
        <v>4.28</v>
      </c>
      <c r="AH75" s="10">
        <v>4.0999999999999996</v>
      </c>
      <c r="AJ75" s="50"/>
      <c r="AK75" s="49">
        <v>4.08</v>
      </c>
      <c r="AL75" s="10">
        <v>3.99</v>
      </c>
      <c r="AN75" s="10">
        <v>3.79</v>
      </c>
      <c r="AP75" s="10">
        <v>4.05</v>
      </c>
      <c r="AR75" s="50"/>
      <c r="AS75" s="49">
        <v>4.1900000000000004</v>
      </c>
      <c r="AT75" s="10">
        <v>4.09</v>
      </c>
      <c r="AV75" s="10">
        <v>3.94</v>
      </c>
      <c r="AZ75" s="50"/>
      <c r="BA75" s="49"/>
      <c r="BH75" s="50"/>
      <c r="BI75" s="49"/>
      <c r="BP75" s="50"/>
      <c r="BQ75" s="49"/>
      <c r="BX75" s="50"/>
      <c r="BY75" s="49"/>
      <c r="CF75" s="50"/>
      <c r="CG75" s="49"/>
      <c r="CN75" s="50"/>
      <c r="CO75" s="49"/>
      <c r="CV75" s="50"/>
      <c r="CW75" s="49"/>
      <c r="DD75" s="50"/>
      <c r="DE75" s="49"/>
      <c r="DL75" s="50"/>
      <c r="DM75" s="49"/>
      <c r="DT75" s="50"/>
    </row>
    <row r="76" spans="2:124" x14ac:dyDescent="0.25">
      <c r="B76" s="5" t="s">
        <v>211</v>
      </c>
      <c r="C76" s="5" t="s">
        <v>66</v>
      </c>
      <c r="D76" s="5"/>
      <c r="E76" s="49">
        <v>2.04</v>
      </c>
      <c r="F76" s="10">
        <v>2.74</v>
      </c>
      <c r="H76" s="10">
        <v>2.87</v>
      </c>
      <c r="J76" s="10">
        <v>3.05</v>
      </c>
      <c r="L76" s="50"/>
      <c r="M76" s="49">
        <v>2.66</v>
      </c>
      <c r="N76" s="10">
        <v>3.02</v>
      </c>
      <c r="P76" s="10">
        <v>3.29</v>
      </c>
      <c r="R76" s="10">
        <v>3.4</v>
      </c>
      <c r="T76" s="50"/>
      <c r="U76" s="49">
        <v>3.56</v>
      </c>
      <c r="V76" s="10">
        <v>3.72</v>
      </c>
      <c r="X76" s="10">
        <v>40.299999999999997</v>
      </c>
      <c r="Z76" s="10">
        <v>4.1500000000000004</v>
      </c>
      <c r="AB76" s="50"/>
      <c r="AC76" s="49">
        <v>4.0999999999999996</v>
      </c>
      <c r="AD76" s="10">
        <v>3.92</v>
      </c>
      <c r="AF76" s="10">
        <v>4.26</v>
      </c>
      <c r="AH76" s="10">
        <v>4.0999999999999996</v>
      </c>
      <c r="AJ76" s="50"/>
      <c r="AK76" s="49">
        <v>4.07</v>
      </c>
      <c r="AL76" s="10">
        <v>3.99</v>
      </c>
      <c r="AN76" s="10">
        <v>3.78</v>
      </c>
      <c r="AP76" s="10">
        <v>4.05</v>
      </c>
      <c r="AR76" s="50"/>
      <c r="AS76" s="49">
        <v>4.18</v>
      </c>
      <c r="AT76" s="10">
        <v>4.09</v>
      </c>
      <c r="AV76" s="10">
        <v>3.94</v>
      </c>
      <c r="AZ76" s="50"/>
      <c r="BA76" s="49"/>
      <c r="BH76" s="50"/>
      <c r="BI76" s="49"/>
      <c r="BP76" s="50"/>
      <c r="BQ76" s="49"/>
      <c r="BX76" s="50"/>
      <c r="BY76" s="49"/>
      <c r="CF76" s="50"/>
      <c r="CG76" s="49"/>
      <c r="CN76" s="50"/>
      <c r="CO76" s="49"/>
      <c r="CV76" s="50"/>
      <c r="CW76" s="49"/>
      <c r="DD76" s="50"/>
      <c r="DE76" s="49"/>
      <c r="DL76" s="50"/>
      <c r="DM76" s="49"/>
      <c r="DT76" s="50"/>
    </row>
    <row r="77" spans="2:124" ht="14.4" x14ac:dyDescent="0.3">
      <c r="B77"/>
      <c r="C77"/>
      <c r="D77"/>
      <c r="E77" s="49"/>
      <c r="L77" s="50"/>
      <c r="M77" s="49"/>
      <c r="T77" s="50"/>
      <c r="U77" s="49"/>
      <c r="AB77" s="50"/>
      <c r="AC77" s="49"/>
      <c r="AJ77" s="50"/>
      <c r="AK77" s="49"/>
      <c r="AR77" s="50"/>
      <c r="AS77" s="49"/>
      <c r="AZ77" s="50"/>
      <c r="BA77" s="49"/>
      <c r="BH77" s="50"/>
      <c r="BI77" s="49"/>
      <c r="BP77" s="50"/>
      <c r="BQ77" s="49"/>
      <c r="BX77" s="50"/>
      <c r="BY77" s="49"/>
      <c r="CF77" s="50"/>
      <c r="CG77" s="49"/>
      <c r="CN77" s="50"/>
      <c r="CO77" s="49"/>
      <c r="CV77" s="50"/>
      <c r="CW77" s="49"/>
      <c r="DD77" s="50"/>
      <c r="DE77" s="49"/>
      <c r="DL77" s="50"/>
      <c r="DM77" s="49"/>
      <c r="DT77" s="50"/>
    </row>
    <row r="78" spans="2:124" x14ac:dyDescent="0.25">
      <c r="B78" s="5" t="s">
        <v>63</v>
      </c>
      <c r="C78" s="5" t="s">
        <v>66</v>
      </c>
      <c r="D78" s="5"/>
      <c r="E78" s="49">
        <v>0</v>
      </c>
      <c r="F78" s="10">
        <v>0</v>
      </c>
      <c r="H78" s="10">
        <v>0</v>
      </c>
      <c r="J78" s="10">
        <v>0</v>
      </c>
      <c r="L78" s="50"/>
      <c r="M78" s="49">
        <v>0</v>
      </c>
      <c r="N78" s="10">
        <v>0</v>
      </c>
      <c r="P78" s="10">
        <v>0</v>
      </c>
      <c r="R78" s="10">
        <v>0</v>
      </c>
      <c r="T78" s="50"/>
      <c r="U78" s="49">
        <v>0</v>
      </c>
      <c r="V78" s="10">
        <v>0</v>
      </c>
      <c r="X78" s="10">
        <v>0</v>
      </c>
      <c r="Z78" s="10">
        <v>0</v>
      </c>
      <c r="AB78" s="50"/>
      <c r="AC78" s="49">
        <v>0</v>
      </c>
      <c r="AD78" s="10">
        <v>0</v>
      </c>
      <c r="AF78" s="10">
        <v>0</v>
      </c>
      <c r="AH78" s="10">
        <v>0</v>
      </c>
      <c r="AJ78" s="50"/>
      <c r="AK78" s="49">
        <v>0</v>
      </c>
      <c r="AL78" s="10">
        <v>0</v>
      </c>
      <c r="AN78" s="10">
        <v>0</v>
      </c>
      <c r="AP78" s="10">
        <v>0</v>
      </c>
      <c r="AR78" s="50"/>
      <c r="AS78" s="49">
        <v>0</v>
      </c>
      <c r="AT78" s="10">
        <v>0</v>
      </c>
      <c r="AV78" s="10">
        <v>0</v>
      </c>
      <c r="AZ78" s="50"/>
      <c r="BA78" s="49"/>
      <c r="BH78" s="50"/>
      <c r="BI78" s="49"/>
      <c r="BP78" s="50"/>
      <c r="BQ78" s="49"/>
      <c r="BX78" s="50"/>
      <c r="BY78" s="49"/>
      <c r="CF78" s="50"/>
      <c r="CG78" s="49"/>
      <c r="CN78" s="50"/>
      <c r="CO78" s="49"/>
      <c r="CV78" s="50"/>
      <c r="CW78" s="49"/>
      <c r="DD78" s="50"/>
      <c r="DE78" s="49"/>
      <c r="DL78" s="50"/>
      <c r="DM78" s="49"/>
      <c r="DT78" s="50"/>
    </row>
    <row r="79" spans="2:124" ht="14.4" x14ac:dyDescent="0.25">
      <c r="B79" s="6" t="s">
        <v>64</v>
      </c>
      <c r="C79" s="9" t="s">
        <v>58</v>
      </c>
      <c r="D79" s="9"/>
    </row>
    <row r="81" spans="2:52" s="5" customFormat="1" x14ac:dyDescent="0.3">
      <c r="B81" s="178" t="s">
        <v>69</v>
      </c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</row>
    <row r="83" spans="2:52" x14ac:dyDescent="0.25">
      <c r="B83" s="23" t="s">
        <v>70</v>
      </c>
    </row>
    <row r="84" spans="2:52" x14ac:dyDescent="0.25">
      <c r="B84" s="5" t="s">
        <v>256</v>
      </c>
      <c r="C84" s="10" t="s">
        <v>57</v>
      </c>
      <c r="G84" s="34">
        <f>G85+G86</f>
        <v>38328.1</v>
      </c>
      <c r="K84" s="34">
        <f>K85+K86</f>
        <v>46590.2</v>
      </c>
      <c r="O84" s="34">
        <f>O85+O86</f>
        <v>24071.200000000001</v>
      </c>
      <c r="S84" s="34">
        <f>S85+S86</f>
        <v>46544.2</v>
      </c>
      <c r="T84" s="29"/>
      <c r="U84" s="29"/>
      <c r="V84" s="29"/>
      <c r="W84" s="34">
        <f>W85+W86</f>
        <v>48408.3</v>
      </c>
      <c r="X84" s="29"/>
      <c r="Y84" s="29"/>
      <c r="Z84" s="29"/>
      <c r="AA84" s="34">
        <f>AA85+AA86</f>
        <v>48801.9</v>
      </c>
      <c r="AB84" s="29"/>
      <c r="AC84" s="29"/>
      <c r="AD84" s="29"/>
      <c r="AE84" s="34">
        <f>AE85+AE86</f>
        <v>53637.2</v>
      </c>
      <c r="AF84" s="29"/>
      <c r="AG84" s="29"/>
      <c r="AH84" s="29"/>
      <c r="AI84" s="34">
        <f>AI85+AI86</f>
        <v>72176.799999999988</v>
      </c>
      <c r="AJ84" s="29"/>
      <c r="AK84" s="29"/>
      <c r="AL84" s="29"/>
      <c r="AM84" s="34">
        <f>AM85+AM86</f>
        <v>57316.9</v>
      </c>
      <c r="AN84" s="29"/>
      <c r="AO84" s="29"/>
      <c r="AP84" s="29"/>
      <c r="AQ84" s="34">
        <f>AQ85+AQ86</f>
        <v>40123.599999999999</v>
      </c>
      <c r="AR84" s="29"/>
      <c r="AS84" s="29"/>
      <c r="AT84" s="29"/>
      <c r="AU84" s="34">
        <f>AU85+AU86</f>
        <v>40463.599999999999</v>
      </c>
    </row>
    <row r="85" spans="2:52" ht="14.4" x14ac:dyDescent="0.25">
      <c r="B85" s="93" t="s">
        <v>71</v>
      </c>
      <c r="C85" s="10" t="s">
        <v>57</v>
      </c>
      <c r="G85" s="34">
        <v>3518.4</v>
      </c>
      <c r="K85" s="34">
        <v>2904.2</v>
      </c>
      <c r="O85" s="34">
        <v>2664.2</v>
      </c>
      <c r="S85" s="34">
        <v>2713.7</v>
      </c>
      <c r="T85" s="29"/>
      <c r="U85" s="29"/>
      <c r="V85" s="29"/>
      <c r="W85" s="34">
        <v>2033</v>
      </c>
      <c r="X85" s="29"/>
      <c r="Y85" s="29"/>
      <c r="Z85" s="29"/>
      <c r="AA85" s="34">
        <v>4633.5</v>
      </c>
      <c r="AB85" s="29"/>
      <c r="AC85" s="29"/>
      <c r="AD85" s="29"/>
      <c r="AE85" s="34">
        <v>6184</v>
      </c>
      <c r="AF85" s="29"/>
      <c r="AG85" s="29"/>
      <c r="AH85" s="29"/>
      <c r="AI85" s="34">
        <v>6258.9</v>
      </c>
      <c r="AJ85" s="29"/>
      <c r="AK85" s="29"/>
      <c r="AL85" s="29"/>
      <c r="AM85" s="34">
        <v>7921.8</v>
      </c>
      <c r="AN85" s="29"/>
      <c r="AO85" s="29"/>
      <c r="AP85" s="29"/>
      <c r="AQ85" s="34">
        <v>6200</v>
      </c>
      <c r="AR85" s="29"/>
      <c r="AS85" s="29"/>
      <c r="AT85" s="29"/>
      <c r="AU85" s="34">
        <v>4842</v>
      </c>
    </row>
    <row r="86" spans="2:52" ht="14.4" x14ac:dyDescent="0.25">
      <c r="B86" s="93" t="s">
        <v>257</v>
      </c>
      <c r="C86" s="10" t="s">
        <v>57</v>
      </c>
      <c r="G86" s="34">
        <v>34809.699999999997</v>
      </c>
      <c r="K86" s="34">
        <v>43686</v>
      </c>
      <c r="O86" s="34">
        <v>21407</v>
      </c>
      <c r="S86" s="34">
        <v>43830.5</v>
      </c>
      <c r="T86" s="29"/>
      <c r="U86" s="29"/>
      <c r="V86" s="29"/>
      <c r="W86" s="34">
        <v>46375.3</v>
      </c>
      <c r="X86" s="29"/>
      <c r="Y86" s="29"/>
      <c r="Z86" s="29"/>
      <c r="AA86" s="34">
        <v>44168.4</v>
      </c>
      <c r="AB86" s="29"/>
      <c r="AC86" s="29"/>
      <c r="AD86" s="29"/>
      <c r="AE86" s="34">
        <v>47453.2</v>
      </c>
      <c r="AF86" s="29"/>
      <c r="AG86" s="29"/>
      <c r="AH86" s="29"/>
      <c r="AI86" s="34">
        <v>65917.899999999994</v>
      </c>
      <c r="AJ86" s="29"/>
      <c r="AK86" s="29"/>
      <c r="AL86" s="29"/>
      <c r="AM86" s="34">
        <v>49395.1</v>
      </c>
      <c r="AN86" s="29"/>
      <c r="AO86" s="29"/>
      <c r="AP86" s="29"/>
      <c r="AQ86" s="34">
        <v>33923.599999999999</v>
      </c>
      <c r="AR86" s="29"/>
      <c r="AS86" s="29"/>
      <c r="AT86" s="29"/>
      <c r="AU86" s="34">
        <v>35621.599999999999</v>
      </c>
    </row>
    <row r="87" spans="2:52" x14ac:dyDescent="0.25">
      <c r="B87" s="33" t="s">
        <v>390</v>
      </c>
      <c r="C87" s="10" t="s">
        <v>57</v>
      </c>
      <c r="G87" s="34">
        <v>939.3</v>
      </c>
      <c r="K87" s="34">
        <v>1100.5999999999999</v>
      </c>
      <c r="O87" s="34">
        <v>1178.5999999999999</v>
      </c>
      <c r="S87" s="34">
        <v>1094.4000000000001</v>
      </c>
      <c r="T87" s="29"/>
      <c r="U87" s="29"/>
      <c r="V87" s="29"/>
      <c r="W87" s="34">
        <v>1279.7</v>
      </c>
      <c r="X87" s="29"/>
      <c r="Y87" s="29"/>
      <c r="Z87" s="29"/>
      <c r="AA87" s="34">
        <v>1429.7</v>
      </c>
      <c r="AB87" s="29"/>
      <c r="AC87" s="29"/>
      <c r="AD87" s="29"/>
      <c r="AE87" s="34">
        <v>1592.5</v>
      </c>
      <c r="AF87" s="29"/>
      <c r="AG87" s="29"/>
      <c r="AH87" s="29"/>
      <c r="AI87" s="34">
        <v>1500</v>
      </c>
      <c r="AJ87" s="29"/>
      <c r="AK87" s="29"/>
      <c r="AL87" s="29"/>
      <c r="AM87" s="34">
        <v>1693</v>
      </c>
      <c r="AN87" s="29"/>
      <c r="AO87" s="29"/>
      <c r="AP87" s="29"/>
      <c r="AQ87" s="34">
        <v>1985.8</v>
      </c>
      <c r="AR87" s="29"/>
      <c r="AS87" s="29"/>
      <c r="AT87" s="29"/>
      <c r="AU87" s="34">
        <v>2212.5</v>
      </c>
    </row>
    <row r="88" spans="2:52" x14ac:dyDescent="0.25">
      <c r="B88" s="22" t="s">
        <v>72</v>
      </c>
      <c r="C88" s="10" t="s">
        <v>57</v>
      </c>
      <c r="G88" s="34">
        <v>109608.3</v>
      </c>
      <c r="K88" s="34">
        <v>103971.6</v>
      </c>
      <c r="O88" s="34">
        <v>112233.60000000001</v>
      </c>
      <c r="S88" s="34">
        <v>108641.5</v>
      </c>
      <c r="T88" s="29"/>
      <c r="U88" s="29"/>
      <c r="V88" s="29"/>
      <c r="W88" s="34">
        <v>128132.7</v>
      </c>
      <c r="X88" s="29"/>
      <c r="Y88" s="29"/>
      <c r="Z88" s="29"/>
      <c r="AA88" s="34">
        <v>117711.6</v>
      </c>
      <c r="AB88" s="29"/>
      <c r="AC88" s="29"/>
      <c r="AD88" s="29"/>
      <c r="AE88" s="34">
        <v>147131.20000000001</v>
      </c>
      <c r="AF88" s="29"/>
      <c r="AG88" s="29"/>
      <c r="AH88" s="29"/>
      <c r="AI88" s="34">
        <v>141528.79999999999</v>
      </c>
      <c r="AJ88" s="29"/>
      <c r="AK88" s="29"/>
      <c r="AL88" s="29"/>
      <c r="AM88" s="34">
        <v>177748.7</v>
      </c>
      <c r="AN88" s="29"/>
      <c r="AO88" s="29"/>
      <c r="AP88" s="29"/>
      <c r="AQ88" s="34">
        <v>156375.6</v>
      </c>
      <c r="AR88" s="29"/>
      <c r="AS88" s="29"/>
      <c r="AT88" s="29"/>
      <c r="AU88" s="34">
        <v>187625.9</v>
      </c>
    </row>
    <row r="89" spans="2:52" ht="14.4" x14ac:dyDescent="0.3">
      <c r="B89" s="6" t="s">
        <v>73</v>
      </c>
      <c r="C89" s="18" t="s">
        <v>19</v>
      </c>
      <c r="G89" s="26">
        <f>IFERROR(G88/G19*G9,"na")</f>
        <v>456.88014256723807</v>
      </c>
      <c r="H89" s="26"/>
      <c r="I89" s="26"/>
      <c r="J89" s="26"/>
      <c r="K89" s="26">
        <f t="shared" ref="K89:AU89" si="576">IFERROR(K88/K19*K9,"na")</f>
        <v>333.62696892360094</v>
      </c>
      <c r="L89" s="26"/>
      <c r="M89" s="26"/>
      <c r="N89" s="26"/>
      <c r="O89" s="26">
        <f t="shared" si="576"/>
        <v>363.1839765662956</v>
      </c>
      <c r="P89" s="26"/>
      <c r="Q89" s="26"/>
      <c r="R89" s="26"/>
      <c r="S89" s="26">
        <f t="shared" si="576"/>
        <v>262.51306635490567</v>
      </c>
      <c r="T89" s="26"/>
      <c r="U89" s="26"/>
      <c r="V89" s="26"/>
      <c r="W89" s="26">
        <f t="shared" si="576"/>
        <v>304.88533985063577</v>
      </c>
      <c r="X89" s="26"/>
      <c r="Y89" s="26"/>
      <c r="Z89" s="26"/>
      <c r="AA89" s="26">
        <f t="shared" si="576"/>
        <v>314.38936813675309</v>
      </c>
      <c r="AB89" s="26"/>
      <c r="AC89" s="26"/>
      <c r="AD89" s="26"/>
      <c r="AE89" s="26">
        <f t="shared" si="576"/>
        <v>395.42336499656352</v>
      </c>
      <c r="AF89" s="26"/>
      <c r="AG89" s="26"/>
      <c r="AH89" s="26"/>
      <c r="AI89" s="26">
        <f t="shared" si="576"/>
        <v>380.0716037769767</v>
      </c>
      <c r="AJ89" s="26"/>
      <c r="AK89" s="26"/>
      <c r="AL89" s="26"/>
      <c r="AM89" s="26">
        <f t="shared" si="576"/>
        <v>394.93315237836669</v>
      </c>
      <c r="AN89" s="26"/>
      <c r="AO89" s="26"/>
      <c r="AP89" s="26"/>
      <c r="AQ89" s="26">
        <f t="shared" si="576"/>
        <v>363.52683567151752</v>
      </c>
      <c r="AR89" s="26"/>
      <c r="AS89" s="26"/>
      <c r="AT89" s="26"/>
      <c r="AU89" s="26">
        <f t="shared" si="576"/>
        <v>372.7619543977487</v>
      </c>
    </row>
    <row r="90" spans="2:52" x14ac:dyDescent="0.25">
      <c r="B90" s="22" t="s">
        <v>74</v>
      </c>
      <c r="C90" s="10" t="s">
        <v>57</v>
      </c>
      <c r="G90" s="34">
        <v>23528.799999999999</v>
      </c>
      <c r="K90" s="34">
        <v>25017</v>
      </c>
      <c r="O90" s="34">
        <v>25169.5</v>
      </c>
      <c r="S90" s="34">
        <v>24619</v>
      </c>
      <c r="T90" s="29"/>
      <c r="U90" s="29"/>
      <c r="V90" s="29"/>
      <c r="W90" s="34">
        <v>27130.3</v>
      </c>
      <c r="X90" s="29"/>
      <c r="Y90" s="29"/>
      <c r="Z90" s="29"/>
      <c r="AA90" s="34">
        <v>29561.7</v>
      </c>
      <c r="AB90" s="29"/>
      <c r="AC90" s="29"/>
      <c r="AD90" s="29"/>
      <c r="AE90" s="34">
        <v>41682.300000000003</v>
      </c>
      <c r="AF90" s="29"/>
      <c r="AG90" s="29"/>
      <c r="AH90" s="29"/>
      <c r="AI90" s="34">
        <v>40258.199999999997</v>
      </c>
      <c r="AJ90" s="29"/>
      <c r="AK90" s="29"/>
      <c r="AL90" s="29"/>
      <c r="AM90" s="34">
        <v>58252.3</v>
      </c>
      <c r="AN90" s="29"/>
      <c r="AO90" s="29"/>
      <c r="AP90" s="29"/>
      <c r="AQ90" s="34">
        <v>47196.7</v>
      </c>
      <c r="AU90" s="34">
        <v>65033.8</v>
      </c>
    </row>
    <row r="91" spans="2:52" ht="14.4" x14ac:dyDescent="0.3">
      <c r="B91" s="6" t="s">
        <v>75</v>
      </c>
      <c r="C91" s="18" t="s">
        <v>19</v>
      </c>
      <c r="G91" s="26">
        <f>IFERROR(G90/G13*G9,"na")</f>
        <v>36.349419523267954</v>
      </c>
      <c r="H91" s="26"/>
      <c r="I91" s="26"/>
      <c r="J91" s="26"/>
      <c r="K91" s="26">
        <f t="shared" ref="K91:AU91" si="577">IFERROR(K90/K13*K9,"na")</f>
        <v>30.92299564663033</v>
      </c>
      <c r="L91" s="26"/>
      <c r="M91" s="26"/>
      <c r="N91" s="26"/>
      <c r="O91" s="26">
        <f t="shared" si="577"/>
        <v>31.655821109468626</v>
      </c>
      <c r="P91" s="26"/>
      <c r="Q91" s="26"/>
      <c r="R91" s="26"/>
      <c r="S91" s="26">
        <f t="shared" si="577"/>
        <v>24.878127853350321</v>
      </c>
      <c r="T91" s="26"/>
      <c r="U91" s="26"/>
      <c r="V91" s="26"/>
      <c r="W91" s="26">
        <f t="shared" si="577"/>
        <v>25.761570133876109</v>
      </c>
      <c r="X91" s="26"/>
      <c r="Y91" s="26"/>
      <c r="Z91" s="26"/>
      <c r="AA91" s="26">
        <f t="shared" si="577"/>
        <v>28.33592663031061</v>
      </c>
      <c r="AB91" s="26"/>
      <c r="AC91" s="26"/>
      <c r="AD91" s="26"/>
      <c r="AE91" s="26">
        <f t="shared" si="577"/>
        <v>40.242476951687578</v>
      </c>
      <c r="AF91" s="26"/>
      <c r="AG91" s="26"/>
      <c r="AH91" s="26"/>
      <c r="AI91" s="26">
        <f t="shared" si="577"/>
        <v>37.847743404418942</v>
      </c>
      <c r="AJ91" s="26"/>
      <c r="AK91" s="26"/>
      <c r="AL91" s="26"/>
      <c r="AM91" s="26">
        <f t="shared" si="577"/>
        <v>50.251337166334729</v>
      </c>
      <c r="AN91" s="26"/>
      <c r="AO91" s="26"/>
      <c r="AP91" s="26"/>
      <c r="AQ91" s="26">
        <f t="shared" si="577"/>
        <v>42.298904099901925</v>
      </c>
      <c r="AR91" s="26"/>
      <c r="AS91" s="26"/>
      <c r="AT91" s="26"/>
      <c r="AU91" s="26">
        <f t="shared" si="577"/>
        <v>53.480285437423866</v>
      </c>
    </row>
    <row r="92" spans="2:52" x14ac:dyDescent="0.25">
      <c r="B92" s="8" t="s">
        <v>258</v>
      </c>
      <c r="C92" s="10" t="s">
        <v>57</v>
      </c>
      <c r="G92" s="34">
        <v>44.2</v>
      </c>
      <c r="K92" s="34">
        <v>34.700000000000003</v>
      </c>
      <c r="O92" s="34">
        <v>54.9</v>
      </c>
      <c r="S92" s="34">
        <v>67.7</v>
      </c>
      <c r="T92" s="29"/>
      <c r="U92" s="29"/>
      <c r="V92" s="29"/>
      <c r="W92" s="34">
        <v>44.5</v>
      </c>
      <c r="X92" s="29"/>
      <c r="Y92" s="29"/>
      <c r="Z92" s="29"/>
      <c r="AA92" s="34">
        <v>71.2</v>
      </c>
      <c r="AB92" s="29"/>
      <c r="AC92" s="29"/>
      <c r="AD92" s="29"/>
      <c r="AE92" s="34">
        <v>49.1</v>
      </c>
      <c r="AF92" s="29"/>
      <c r="AG92" s="29"/>
      <c r="AH92" s="29"/>
      <c r="AI92" s="34">
        <v>98.1</v>
      </c>
      <c r="AJ92" s="29"/>
      <c r="AK92" s="29"/>
      <c r="AL92" s="29"/>
      <c r="AM92" s="34">
        <v>59.2</v>
      </c>
      <c r="AN92" s="29"/>
      <c r="AO92" s="29"/>
      <c r="AP92" s="29"/>
      <c r="AQ92" s="34">
        <v>95.1</v>
      </c>
      <c r="AR92" s="29"/>
      <c r="AS92" s="29"/>
      <c r="AT92" s="29"/>
      <c r="AU92" s="34">
        <v>61.2</v>
      </c>
    </row>
    <row r="93" spans="2:52" x14ac:dyDescent="0.25">
      <c r="B93" s="22" t="s">
        <v>76</v>
      </c>
      <c r="C93" s="10" t="s">
        <v>57</v>
      </c>
      <c r="G93" s="34">
        <v>149552</v>
      </c>
      <c r="K93" s="34">
        <v>148463.29999999999</v>
      </c>
      <c r="O93" s="34">
        <v>143790.39999999999</v>
      </c>
      <c r="S93" s="34">
        <v>122642.8</v>
      </c>
      <c r="T93" s="29"/>
      <c r="U93" s="29"/>
      <c r="V93" s="29"/>
      <c r="W93" s="34">
        <v>114586.5</v>
      </c>
      <c r="X93" s="29"/>
      <c r="Y93" s="29"/>
      <c r="Z93" s="29"/>
      <c r="AA93" s="34">
        <v>172328.6</v>
      </c>
      <c r="AB93" s="29"/>
      <c r="AC93" s="29"/>
      <c r="AD93" s="29"/>
      <c r="AE93" s="34">
        <v>133051.79999999999</v>
      </c>
      <c r="AF93" s="29"/>
      <c r="AG93" s="29"/>
      <c r="AH93" s="29"/>
      <c r="AI93" s="34">
        <v>129444.2</v>
      </c>
      <c r="AJ93" s="29"/>
      <c r="AK93" s="29"/>
      <c r="AL93" s="29"/>
      <c r="AM93" s="34">
        <v>133681.79999999999</v>
      </c>
      <c r="AN93" s="29"/>
      <c r="AO93" s="29"/>
      <c r="AP93" s="29"/>
      <c r="AQ93" s="34">
        <v>162875</v>
      </c>
      <c r="AR93" s="29"/>
      <c r="AS93" s="29"/>
      <c r="AT93" s="29"/>
      <c r="AU93" s="34">
        <v>145135.6</v>
      </c>
    </row>
    <row r="94" spans="2:52" x14ac:dyDescent="0.25">
      <c r="B94" s="22" t="s">
        <v>259</v>
      </c>
      <c r="C94" s="10" t="s">
        <v>57</v>
      </c>
      <c r="G94" s="34">
        <v>0</v>
      </c>
      <c r="K94" s="34">
        <v>0</v>
      </c>
      <c r="O94" s="34">
        <v>0</v>
      </c>
      <c r="S94" s="34">
        <v>0</v>
      </c>
      <c r="T94" s="29"/>
      <c r="U94" s="29"/>
      <c r="V94" s="29"/>
      <c r="W94" s="34">
        <v>0</v>
      </c>
      <c r="X94" s="29"/>
      <c r="Y94" s="29"/>
      <c r="Z94" s="29"/>
      <c r="AA94" s="34">
        <v>0</v>
      </c>
      <c r="AB94" s="29"/>
      <c r="AC94" s="29"/>
      <c r="AD94" s="29"/>
      <c r="AE94" s="34">
        <v>0</v>
      </c>
      <c r="AF94" s="29"/>
      <c r="AG94" s="29"/>
      <c r="AH94" s="29"/>
      <c r="AI94" s="34">
        <v>0</v>
      </c>
      <c r="AJ94" s="29"/>
      <c r="AK94" s="29"/>
      <c r="AL94" s="29"/>
      <c r="AM94" s="34">
        <v>0</v>
      </c>
      <c r="AN94" s="29"/>
      <c r="AO94" s="29"/>
      <c r="AP94" s="29"/>
      <c r="AQ94" s="34">
        <v>0</v>
      </c>
      <c r="AR94" s="29"/>
      <c r="AS94" s="29"/>
      <c r="AT94" s="29"/>
      <c r="AU94" s="34">
        <v>0</v>
      </c>
    </row>
    <row r="95" spans="2:52" x14ac:dyDescent="0.25">
      <c r="B95" s="22" t="s">
        <v>271</v>
      </c>
      <c r="C95" s="10" t="s">
        <v>57</v>
      </c>
      <c r="G95" s="34">
        <v>18536.2</v>
      </c>
      <c r="K95" s="34">
        <v>13790.2</v>
      </c>
      <c r="O95" s="34">
        <v>29009.599999999999</v>
      </c>
      <c r="S95" s="34">
        <v>25654.1</v>
      </c>
      <c r="T95" s="29"/>
      <c r="U95" s="29"/>
      <c r="V95" s="29"/>
      <c r="W95" s="34">
        <v>37170.1</v>
      </c>
      <c r="X95" s="29"/>
      <c r="Y95" s="29"/>
      <c r="Z95" s="29"/>
      <c r="AA95" s="34">
        <v>11186.7</v>
      </c>
      <c r="AB95" s="29"/>
      <c r="AC95" s="29"/>
      <c r="AD95" s="29"/>
      <c r="AE95" s="34">
        <v>11220.6</v>
      </c>
      <c r="AF95" s="29"/>
      <c r="AG95" s="29"/>
      <c r="AH95" s="29"/>
      <c r="AI95" s="34">
        <v>11817.4</v>
      </c>
      <c r="AJ95" s="29"/>
      <c r="AK95" s="29"/>
      <c r="AL95" s="29"/>
      <c r="AM95" s="34">
        <v>12245.1</v>
      </c>
      <c r="AN95" s="29"/>
      <c r="AO95" s="29"/>
      <c r="AP95" s="29"/>
      <c r="AQ95" s="34">
        <v>16562.5</v>
      </c>
      <c r="AR95" s="29"/>
      <c r="AS95" s="29"/>
      <c r="AT95" s="29"/>
      <c r="AU95" s="34">
        <v>14597.5</v>
      </c>
    </row>
    <row r="96" spans="2:52" x14ac:dyDescent="0.25">
      <c r="B96" s="22" t="s">
        <v>77</v>
      </c>
      <c r="C96" s="10" t="s">
        <v>57</v>
      </c>
      <c r="G96" s="34">
        <v>13225.4</v>
      </c>
      <c r="K96" s="34">
        <v>10952.3</v>
      </c>
      <c r="O96" s="34">
        <v>14035.7</v>
      </c>
      <c r="S96" s="34">
        <v>13060.8</v>
      </c>
      <c r="T96" s="29"/>
      <c r="U96" s="29"/>
      <c r="V96" s="29"/>
      <c r="W96" s="34">
        <v>22860.3</v>
      </c>
      <c r="X96" s="29"/>
      <c r="Y96" s="29"/>
      <c r="Z96" s="29"/>
      <c r="AA96" s="34">
        <v>15617.5</v>
      </c>
      <c r="AB96" s="29"/>
      <c r="AC96" s="29"/>
      <c r="AD96" s="29"/>
      <c r="AE96" s="34">
        <v>15436.2</v>
      </c>
      <c r="AF96" s="29"/>
      <c r="AG96" s="29"/>
      <c r="AH96" s="29"/>
      <c r="AI96" s="34">
        <v>13831.9</v>
      </c>
      <c r="AJ96" s="29"/>
      <c r="AK96" s="29"/>
      <c r="AL96" s="29"/>
      <c r="AM96" s="34">
        <v>15479.8</v>
      </c>
      <c r="AN96" s="29"/>
      <c r="AO96" s="29"/>
      <c r="AP96" s="29"/>
      <c r="AQ96" s="34">
        <v>13718.5</v>
      </c>
      <c r="AR96" s="29"/>
      <c r="AS96" s="29"/>
      <c r="AT96" s="29"/>
      <c r="AU96" s="34">
        <v>17654.599999999999</v>
      </c>
    </row>
    <row r="97" spans="2:47" ht="14.4" x14ac:dyDescent="0.25">
      <c r="B97" s="6" t="s">
        <v>24</v>
      </c>
      <c r="C97" s="10" t="s">
        <v>58</v>
      </c>
      <c r="G97" s="20">
        <f>IFERROR(G96/G13,"na")</f>
        <v>5.5977519938610706E-2</v>
      </c>
      <c r="K97" s="20">
        <f>IFERROR(K96/K13,"na")</f>
        <v>3.7090167751199249E-2</v>
      </c>
      <c r="O97" s="20">
        <f>IFERROR(O96/O13,"na")</f>
        <v>4.8363776700400748E-2</v>
      </c>
      <c r="S97" s="20">
        <f>IFERROR(S96/S13,"na")</f>
        <v>3.6159648636122768E-2</v>
      </c>
      <c r="W97" s="20">
        <f>IFERROR(W96/W13,"na")</f>
        <v>5.9471212642695864E-2</v>
      </c>
      <c r="AA97" s="20">
        <f>IFERROR(AA96/AA13,"na")</f>
        <v>4.1013484093832445E-2</v>
      </c>
      <c r="AE97" s="20">
        <f>IFERROR(AE96/AE13,"na")</f>
        <v>4.0718553396905791E-2</v>
      </c>
      <c r="AI97" s="20">
        <f>IFERROR(AI96/AI13,"na")</f>
        <v>3.5529278859849182E-2</v>
      </c>
      <c r="AM97" s="20">
        <f>IFERROR(AM96/AM13,"na")</f>
        <v>3.6585334149187368E-2</v>
      </c>
      <c r="AQ97" s="20">
        <f>IFERROR(AQ96/AQ13,"na")</f>
        <v>3.3684588401511159E-2</v>
      </c>
      <c r="AU97" s="20">
        <f>IFERROR(AU96/AU13,"na")</f>
        <v>3.9775862274843352E-2</v>
      </c>
    </row>
    <row r="98" spans="2:47" s="40" customFormat="1" x14ac:dyDescent="0.25">
      <c r="B98" s="24" t="s">
        <v>78</v>
      </c>
      <c r="G98" s="16">
        <f>G84+G87+G88+G90+G92+G93+G94+G95+G96</f>
        <v>353762.30000000005</v>
      </c>
      <c r="K98" s="16">
        <f>K84+K87+K88+K90+K92+K93+K94+K95+K96</f>
        <v>349919.9</v>
      </c>
      <c r="O98" s="16">
        <f>O84+O87+O88+O90+O92+O93+O94+O95+O96</f>
        <v>349543.49999999994</v>
      </c>
      <c r="S98" s="16">
        <f>S84+S87+S88+S90+S92+S93+S94+S95+S96</f>
        <v>342324.5</v>
      </c>
      <c r="W98" s="16">
        <f>W84+W87+W88+W90+W92+W93+W94+W95+W96</f>
        <v>379612.39999999997</v>
      </c>
      <c r="AA98" s="16">
        <f>AA84+AA87+AA88+AA90+AA92+AA93+AA94+AA95+AA96</f>
        <v>396708.90000000008</v>
      </c>
      <c r="AE98" s="16">
        <f>AE84+AE87+AE88+AE90+AE92+AE93+AE94+AE95+AE96</f>
        <v>403800.89999999997</v>
      </c>
      <c r="AI98" s="16">
        <f>AI84+AI87+AI88+AI90+AI92+AI93+AI94+AI95+AI96</f>
        <v>410655.4</v>
      </c>
      <c r="AM98" s="16">
        <f>AM84+AM87+AM88+AM90+AM92+AM93+AM94+AM95+AM96</f>
        <v>456476.8</v>
      </c>
      <c r="AQ98" s="16">
        <f>AQ84+AQ87+AQ88+AQ90+AQ92+AQ93+AQ94+AQ95+AQ96</f>
        <v>438932.80000000005</v>
      </c>
      <c r="AU98" s="16">
        <f>AU84+AU87+AU88+AU90+AU92+AU93+AU94+AU95+AU96</f>
        <v>472784.69999999995</v>
      </c>
    </row>
    <row r="99" spans="2:47" x14ac:dyDescent="0.25">
      <c r="B99" s="5"/>
      <c r="G99" s="15"/>
      <c r="K99" s="15"/>
      <c r="O99" s="15"/>
      <c r="S99" s="15"/>
      <c r="W99" s="15"/>
      <c r="AA99" s="15"/>
      <c r="AE99" s="15"/>
      <c r="AI99" s="15"/>
      <c r="AM99" s="15"/>
      <c r="AQ99" s="15"/>
      <c r="AU99" s="15"/>
    </row>
    <row r="100" spans="2:47" x14ac:dyDescent="0.25">
      <c r="B100" s="23" t="s">
        <v>79</v>
      </c>
      <c r="G100" s="15"/>
      <c r="K100" s="15"/>
      <c r="O100" s="15"/>
      <c r="S100" s="15"/>
      <c r="W100" s="15"/>
      <c r="AA100" s="15"/>
      <c r="AE100" s="15"/>
      <c r="AI100" s="15"/>
      <c r="AM100" s="15"/>
      <c r="AQ100" s="15"/>
      <c r="AU100" s="15"/>
    </row>
    <row r="101" spans="2:47" x14ac:dyDescent="0.25">
      <c r="B101" s="22" t="s">
        <v>80</v>
      </c>
      <c r="C101" s="10" t="s">
        <v>57</v>
      </c>
      <c r="G101" s="34">
        <v>192811</v>
      </c>
      <c r="K101" s="34">
        <v>191539.4</v>
      </c>
      <c r="O101" s="34">
        <v>188548.6</v>
      </c>
      <c r="S101" s="34">
        <v>202074.3</v>
      </c>
      <c r="T101" s="29"/>
      <c r="U101" s="29"/>
      <c r="V101" s="29"/>
      <c r="W101" s="34">
        <v>203129</v>
      </c>
      <c r="X101" s="29"/>
      <c r="Y101" s="29"/>
      <c r="Z101" s="29"/>
      <c r="AA101" s="34">
        <v>211170.8</v>
      </c>
      <c r="AB101" s="29"/>
      <c r="AC101" s="29"/>
      <c r="AD101" s="29"/>
      <c r="AE101" s="34">
        <v>215664.2</v>
      </c>
      <c r="AF101" s="29"/>
      <c r="AG101" s="29"/>
      <c r="AH101" s="29"/>
      <c r="AI101" s="34">
        <v>230823.3</v>
      </c>
      <c r="AJ101" s="29"/>
      <c r="AK101" s="29"/>
      <c r="AL101" s="29"/>
      <c r="AM101" s="34">
        <v>248141.2</v>
      </c>
      <c r="AN101" s="29"/>
      <c r="AO101" s="29"/>
      <c r="AP101" s="29"/>
      <c r="AQ101" s="34">
        <v>174288.9</v>
      </c>
      <c r="AR101" s="29"/>
      <c r="AS101" s="29"/>
      <c r="AT101" s="29"/>
      <c r="AU101" s="34">
        <v>172787</v>
      </c>
    </row>
    <row r="102" spans="2:47" x14ac:dyDescent="0.25">
      <c r="B102" s="22" t="s">
        <v>260</v>
      </c>
      <c r="C102" s="10" t="s">
        <v>57</v>
      </c>
      <c r="G102" s="34">
        <v>35145.599999999999</v>
      </c>
      <c r="K102" s="34">
        <v>40044.5</v>
      </c>
      <c r="O102" s="34">
        <v>43377.2</v>
      </c>
      <c r="S102" s="34">
        <v>31984.5</v>
      </c>
      <c r="T102" s="29"/>
      <c r="U102" s="29"/>
      <c r="V102" s="29"/>
      <c r="W102" s="34">
        <v>33188.6</v>
      </c>
      <c r="X102" s="29"/>
      <c r="Y102" s="29"/>
      <c r="Z102" s="29"/>
      <c r="AA102" s="34">
        <v>29847.1</v>
      </c>
      <c r="AB102" s="29"/>
      <c r="AC102" s="29"/>
      <c r="AD102" s="29"/>
      <c r="AE102" s="34">
        <v>31904.7</v>
      </c>
      <c r="AF102" s="29"/>
      <c r="AG102" s="29"/>
      <c r="AH102" s="29"/>
      <c r="AI102" s="34">
        <v>28511.4</v>
      </c>
      <c r="AJ102" s="29"/>
      <c r="AK102" s="29"/>
      <c r="AL102" s="29"/>
      <c r="AM102" s="34">
        <v>13865.6</v>
      </c>
      <c r="AN102" s="29"/>
      <c r="AO102" s="29"/>
      <c r="AP102" s="29"/>
      <c r="AQ102" s="34">
        <v>10876</v>
      </c>
      <c r="AR102" s="29"/>
      <c r="AS102" s="29"/>
      <c r="AT102" s="29"/>
      <c r="AU102" s="34">
        <v>13050.1</v>
      </c>
    </row>
    <row r="103" spans="2:47" x14ac:dyDescent="0.25">
      <c r="B103" s="22" t="s">
        <v>388</v>
      </c>
      <c r="G103" s="34">
        <v>3820</v>
      </c>
      <c r="K103" s="34">
        <v>3765.6</v>
      </c>
      <c r="O103" s="34">
        <v>3703.7</v>
      </c>
      <c r="S103" s="34">
        <v>3642</v>
      </c>
      <c r="T103" s="29"/>
      <c r="U103" s="29"/>
      <c r="V103" s="29"/>
      <c r="W103" s="34">
        <v>3580.1</v>
      </c>
      <c r="X103" s="29"/>
      <c r="Y103" s="29"/>
      <c r="Z103" s="29"/>
      <c r="AA103" s="34">
        <v>3522.6</v>
      </c>
      <c r="AB103" s="29"/>
      <c r="AC103" s="29"/>
      <c r="AD103" s="29"/>
      <c r="AE103" s="34">
        <v>3462</v>
      </c>
      <c r="AF103" s="29"/>
      <c r="AG103" s="29"/>
      <c r="AH103" s="29"/>
      <c r="AI103" s="34">
        <v>3409.3</v>
      </c>
      <c r="AJ103" s="29"/>
      <c r="AK103" s="29"/>
      <c r="AL103" s="29"/>
      <c r="AM103" s="34">
        <v>3348.9</v>
      </c>
      <c r="AN103" s="29"/>
      <c r="AO103" s="29"/>
      <c r="AP103" s="29"/>
      <c r="AQ103" s="34">
        <v>3224</v>
      </c>
      <c r="AR103" s="29"/>
      <c r="AS103" s="29"/>
      <c r="AT103" s="29"/>
      <c r="AU103" s="34">
        <v>3160.7</v>
      </c>
    </row>
    <row r="104" spans="2:47" x14ac:dyDescent="0.25">
      <c r="B104" s="22" t="s">
        <v>389</v>
      </c>
      <c r="G104" s="34">
        <v>2586.6999999999998</v>
      </c>
      <c r="K104" s="34">
        <v>2625.5</v>
      </c>
      <c r="O104" s="34">
        <v>2545.4</v>
      </c>
      <c r="S104" s="34">
        <v>2692.4</v>
      </c>
      <c r="T104" s="29"/>
      <c r="U104" s="29"/>
      <c r="V104" s="29"/>
      <c r="W104" s="34">
        <v>2719.7</v>
      </c>
      <c r="X104" s="29"/>
      <c r="Y104" s="29"/>
      <c r="Z104" s="29"/>
      <c r="AA104" s="34">
        <v>3375.9</v>
      </c>
      <c r="AB104" s="29"/>
      <c r="AC104" s="29"/>
      <c r="AD104" s="29"/>
      <c r="AE104" s="34">
        <v>4788.8999999999996</v>
      </c>
      <c r="AF104" s="29"/>
      <c r="AG104" s="29"/>
      <c r="AH104" s="29"/>
      <c r="AI104" s="34">
        <v>5497.3</v>
      </c>
      <c r="AJ104" s="29"/>
      <c r="AK104" s="29"/>
      <c r="AL104" s="29"/>
      <c r="AM104" s="34">
        <v>5614.1</v>
      </c>
      <c r="AN104" s="29"/>
      <c r="AO104" s="29"/>
      <c r="AP104" s="29"/>
      <c r="AQ104" s="34">
        <v>47117.8</v>
      </c>
      <c r="AR104" s="29"/>
      <c r="AS104" s="29"/>
      <c r="AT104" s="29"/>
      <c r="AU104" s="34">
        <v>50277.9</v>
      </c>
    </row>
    <row r="105" spans="2:47" x14ac:dyDescent="0.25">
      <c r="B105" s="22" t="s">
        <v>81</v>
      </c>
      <c r="C105" s="10" t="s">
        <v>57</v>
      </c>
      <c r="G105" s="34">
        <f>G106+G107+G108</f>
        <v>22120.199999999997</v>
      </c>
      <c r="K105" s="34">
        <f>K106+K107+K108</f>
        <v>29950.899999999998</v>
      </c>
      <c r="O105" s="34">
        <f>O106+O107+O108</f>
        <v>29891.4</v>
      </c>
      <c r="S105" s="34">
        <f>S106+S107+S108</f>
        <v>29073.199999999997</v>
      </c>
      <c r="T105" s="29"/>
      <c r="U105" s="29"/>
      <c r="V105" s="29"/>
      <c r="W105" s="34">
        <f>W106+W107+W108</f>
        <v>35951.300000000003</v>
      </c>
      <c r="X105" s="29"/>
      <c r="Y105" s="29"/>
      <c r="Z105" s="29"/>
      <c r="AA105" s="34">
        <f>AA106+AA107+AA108</f>
        <v>36207.9</v>
      </c>
      <c r="AB105" s="29"/>
      <c r="AC105" s="29"/>
      <c r="AD105" s="29"/>
      <c r="AE105" s="34">
        <f>AE106+AE107+AE108</f>
        <v>36102.9</v>
      </c>
      <c r="AF105" s="29"/>
      <c r="AG105" s="29"/>
      <c r="AH105" s="29"/>
      <c r="AI105" s="34">
        <f>AI106+AI107+AI108</f>
        <v>36268.699999999997</v>
      </c>
      <c r="AJ105" s="29"/>
      <c r="AK105" s="29"/>
      <c r="AL105" s="29"/>
      <c r="AM105" s="34">
        <f>AM106+AM107+AM108</f>
        <v>35627.599999999999</v>
      </c>
      <c r="AN105" s="29"/>
      <c r="AO105" s="29"/>
      <c r="AP105" s="29"/>
      <c r="AQ105" s="34">
        <f>AQ106+AQ107+AQ108</f>
        <v>33099.4</v>
      </c>
      <c r="AR105" s="29"/>
      <c r="AS105" s="29"/>
      <c r="AT105" s="29"/>
      <c r="AU105" s="34">
        <f>AU106+AU107+AU108</f>
        <v>37988.9</v>
      </c>
    </row>
    <row r="106" spans="2:47" ht="14.4" x14ac:dyDescent="0.3">
      <c r="B106" s="37" t="s">
        <v>86</v>
      </c>
      <c r="C106" s="10" t="s">
        <v>57</v>
      </c>
      <c r="G106" s="34">
        <v>9623.5</v>
      </c>
      <c r="K106" s="34">
        <v>9771.9</v>
      </c>
      <c r="O106" s="34">
        <v>9739.6</v>
      </c>
      <c r="S106" s="34">
        <v>8671.2999999999993</v>
      </c>
      <c r="T106" s="29"/>
      <c r="U106" s="29"/>
      <c r="V106" s="29"/>
      <c r="W106" s="34">
        <v>8356.5</v>
      </c>
      <c r="X106" s="29"/>
      <c r="Y106" s="29"/>
      <c r="Z106" s="29"/>
      <c r="AA106" s="34">
        <v>8748.7999999999993</v>
      </c>
      <c r="AB106" s="29"/>
      <c r="AC106" s="29"/>
      <c r="AD106" s="29"/>
      <c r="AE106" s="34">
        <v>9035.4</v>
      </c>
      <c r="AF106" s="29"/>
      <c r="AG106" s="29"/>
      <c r="AH106" s="29"/>
      <c r="AI106" s="34">
        <v>9391.2000000000007</v>
      </c>
      <c r="AJ106" s="29"/>
      <c r="AK106" s="29"/>
      <c r="AL106" s="29"/>
      <c r="AM106" s="34">
        <v>9204.2999999999993</v>
      </c>
      <c r="AN106" s="29"/>
      <c r="AO106" s="29"/>
      <c r="AP106" s="29"/>
      <c r="AQ106" s="34">
        <v>5818.9</v>
      </c>
      <c r="AR106" s="29"/>
      <c r="AS106" s="29"/>
      <c r="AT106" s="29"/>
      <c r="AU106" s="34">
        <v>5253.7</v>
      </c>
    </row>
    <row r="107" spans="2:47" ht="14.4" x14ac:dyDescent="0.3">
      <c r="B107" s="37" t="s">
        <v>87</v>
      </c>
      <c r="C107" s="10" t="s">
        <v>57</v>
      </c>
      <c r="G107" s="34">
        <v>50.3</v>
      </c>
      <c r="K107" s="34">
        <v>68.400000000000006</v>
      </c>
      <c r="O107" s="34">
        <v>88.9</v>
      </c>
      <c r="S107" s="34">
        <v>270.89999999999998</v>
      </c>
      <c r="T107" s="29"/>
      <c r="U107" s="29"/>
      <c r="V107" s="29"/>
      <c r="W107" s="34">
        <v>429.6</v>
      </c>
      <c r="X107" s="29"/>
      <c r="Y107" s="29"/>
      <c r="Z107" s="29"/>
      <c r="AA107" s="34">
        <v>185.9</v>
      </c>
      <c r="AB107" s="29"/>
      <c r="AC107" s="29"/>
      <c r="AD107" s="29"/>
      <c r="AE107" s="34">
        <v>256.10000000000002</v>
      </c>
      <c r="AF107" s="29"/>
      <c r="AG107" s="29"/>
      <c r="AH107" s="29"/>
      <c r="AI107" s="34">
        <v>96.4</v>
      </c>
      <c r="AJ107" s="29"/>
      <c r="AK107" s="29"/>
      <c r="AL107" s="29"/>
      <c r="AM107" s="34">
        <v>46.4</v>
      </c>
      <c r="AN107" s="29"/>
      <c r="AO107" s="29"/>
      <c r="AP107" s="29"/>
      <c r="AQ107" s="34">
        <v>33.1</v>
      </c>
      <c r="AR107" s="29"/>
      <c r="AS107" s="29"/>
      <c r="AT107" s="29"/>
      <c r="AU107" s="34">
        <v>345.4</v>
      </c>
    </row>
    <row r="108" spans="2:47" ht="14.4" x14ac:dyDescent="0.3">
      <c r="B108" s="37" t="s">
        <v>88</v>
      </c>
      <c r="C108" s="10" t="s">
        <v>57</v>
      </c>
      <c r="G108" s="34">
        <v>12446.4</v>
      </c>
      <c r="K108" s="34">
        <v>20110.599999999999</v>
      </c>
      <c r="O108" s="34">
        <v>20062.900000000001</v>
      </c>
      <c r="S108" s="34">
        <v>20131</v>
      </c>
      <c r="T108" s="29"/>
      <c r="U108" s="29"/>
      <c r="V108" s="29"/>
      <c r="W108" s="34">
        <v>27165.200000000001</v>
      </c>
      <c r="X108" s="29"/>
      <c r="Y108" s="29"/>
      <c r="Z108" s="29"/>
      <c r="AA108" s="34">
        <v>27273.200000000001</v>
      </c>
      <c r="AB108" s="29"/>
      <c r="AC108" s="29"/>
      <c r="AD108" s="29"/>
      <c r="AE108" s="34">
        <v>26811.4</v>
      </c>
      <c r="AF108" s="29"/>
      <c r="AG108" s="29"/>
      <c r="AH108" s="29"/>
      <c r="AI108" s="34">
        <v>26781.1</v>
      </c>
      <c r="AJ108" s="29"/>
      <c r="AK108" s="29"/>
      <c r="AL108" s="29"/>
      <c r="AM108" s="34">
        <v>26376.9</v>
      </c>
      <c r="AN108" s="29"/>
      <c r="AO108" s="29"/>
      <c r="AP108" s="29"/>
      <c r="AQ108" s="34">
        <v>27247.4</v>
      </c>
      <c r="AR108" s="29"/>
      <c r="AS108" s="29"/>
      <c r="AT108" s="29"/>
      <c r="AU108" s="34">
        <v>32389.8</v>
      </c>
    </row>
    <row r="109" spans="2:47" x14ac:dyDescent="0.25">
      <c r="B109" s="15" t="s">
        <v>272</v>
      </c>
      <c r="C109" s="10" t="s">
        <v>57</v>
      </c>
      <c r="G109" s="34">
        <v>47.2</v>
      </c>
      <c r="K109" s="34">
        <v>40.700000000000003</v>
      </c>
      <c r="O109" s="34">
        <v>79.099999999999994</v>
      </c>
      <c r="S109" s="34">
        <v>66.099999999999994</v>
      </c>
      <c r="T109" s="29"/>
      <c r="U109" s="29"/>
      <c r="V109" s="29"/>
      <c r="W109" s="34">
        <v>55.2</v>
      </c>
      <c r="X109" s="29"/>
      <c r="Y109" s="29"/>
      <c r="Z109" s="29"/>
      <c r="AA109" s="34">
        <v>54.8</v>
      </c>
      <c r="AB109" s="29"/>
      <c r="AC109" s="29"/>
      <c r="AD109" s="29"/>
      <c r="AE109" s="34">
        <v>53.4</v>
      </c>
      <c r="AF109" s="29"/>
      <c r="AG109" s="29"/>
      <c r="AH109" s="29"/>
      <c r="AI109" s="34">
        <v>40.5</v>
      </c>
      <c r="AJ109" s="29"/>
      <c r="AK109" s="29"/>
      <c r="AL109" s="29"/>
      <c r="AM109" s="34">
        <v>35.5</v>
      </c>
      <c r="AN109" s="29"/>
      <c r="AO109" s="29"/>
      <c r="AP109" s="29"/>
      <c r="AQ109" s="34">
        <v>76</v>
      </c>
      <c r="AR109" s="29"/>
      <c r="AS109" s="29"/>
      <c r="AT109" s="29"/>
      <c r="AU109" s="34">
        <v>64.3</v>
      </c>
    </row>
    <row r="110" spans="2:47" x14ac:dyDescent="0.25">
      <c r="B110" s="22" t="s">
        <v>82</v>
      </c>
      <c r="C110" s="10" t="s">
        <v>57</v>
      </c>
      <c r="G110" s="34">
        <v>90568.2</v>
      </c>
      <c r="K110" s="34">
        <v>97619.9</v>
      </c>
      <c r="O110" s="34">
        <v>89116.9</v>
      </c>
      <c r="S110" s="34">
        <v>123074.9</v>
      </c>
      <c r="T110" s="29"/>
      <c r="U110" s="29"/>
      <c r="V110" s="29"/>
      <c r="W110" s="34">
        <v>131037.4</v>
      </c>
      <c r="X110" s="29"/>
      <c r="Y110" s="29"/>
      <c r="Z110" s="29"/>
      <c r="AA110" s="34">
        <v>118445.7</v>
      </c>
      <c r="AB110" s="29"/>
      <c r="AC110" s="29"/>
      <c r="AD110" s="29"/>
      <c r="AE110" s="34">
        <v>128533.3</v>
      </c>
      <c r="AF110" s="29"/>
      <c r="AG110" s="29"/>
      <c r="AH110" s="29"/>
      <c r="AI110" s="34">
        <v>176198.7</v>
      </c>
      <c r="AJ110" s="29"/>
      <c r="AK110" s="29"/>
      <c r="AL110" s="29"/>
      <c r="AM110" s="34">
        <v>144795.70000000001</v>
      </c>
      <c r="AN110" s="29"/>
      <c r="AO110" s="29"/>
      <c r="AP110" s="29"/>
      <c r="AQ110" s="34">
        <v>137205.4</v>
      </c>
      <c r="AR110" s="29"/>
      <c r="AS110" s="29"/>
      <c r="AT110" s="29"/>
      <c r="AU110" s="34">
        <v>130066.6</v>
      </c>
    </row>
    <row r="111" spans="2:47" x14ac:dyDescent="0.25">
      <c r="B111" s="22" t="s">
        <v>83</v>
      </c>
      <c r="C111" s="10" t="s">
        <v>57</v>
      </c>
      <c r="G111" s="34">
        <v>15712.8</v>
      </c>
      <c r="K111" s="34">
        <v>7797.3</v>
      </c>
      <c r="O111" s="34">
        <v>7797.3</v>
      </c>
      <c r="S111" s="34">
        <v>7797.3</v>
      </c>
      <c r="T111" s="29"/>
      <c r="U111" s="29"/>
      <c r="V111" s="29"/>
      <c r="W111" s="34">
        <v>7797.3</v>
      </c>
      <c r="X111" s="29"/>
      <c r="Y111" s="29"/>
      <c r="Z111" s="29"/>
      <c r="AA111" s="34">
        <v>7797.3</v>
      </c>
      <c r="AB111" s="29"/>
      <c r="AC111" s="29"/>
      <c r="AD111" s="29"/>
      <c r="AE111" s="34">
        <v>7797.3</v>
      </c>
      <c r="AF111" s="29"/>
      <c r="AG111" s="29"/>
      <c r="AH111" s="29"/>
      <c r="AI111" s="34">
        <v>7797.3</v>
      </c>
      <c r="AJ111" s="29"/>
      <c r="AK111" s="29"/>
      <c r="AL111" s="29"/>
      <c r="AM111" s="34">
        <v>7797.3</v>
      </c>
      <c r="AN111" s="29"/>
      <c r="AO111" s="29"/>
      <c r="AP111" s="29"/>
      <c r="AQ111" s="34">
        <v>8969.2999999999993</v>
      </c>
      <c r="AR111" s="29"/>
      <c r="AS111" s="29"/>
      <c r="AT111" s="29"/>
      <c r="AU111" s="34">
        <v>10064.6</v>
      </c>
    </row>
    <row r="112" spans="2:47" x14ac:dyDescent="0.25">
      <c r="B112" s="22" t="s">
        <v>261</v>
      </c>
      <c r="C112" s="10" t="s">
        <v>57</v>
      </c>
      <c r="G112" s="34">
        <v>848</v>
      </c>
      <c r="K112" s="34">
        <v>1018.7</v>
      </c>
      <c r="O112" s="34">
        <v>16029</v>
      </c>
      <c r="S112" s="34">
        <v>15895.8</v>
      </c>
      <c r="T112" s="29"/>
      <c r="U112" s="29"/>
      <c r="V112" s="29"/>
      <c r="W112" s="34">
        <v>10974.3</v>
      </c>
      <c r="X112" s="29"/>
      <c r="Y112" s="29"/>
      <c r="Z112" s="29"/>
      <c r="AA112" s="34">
        <v>37397.5</v>
      </c>
      <c r="AB112" s="29"/>
      <c r="AC112" s="29"/>
      <c r="AD112" s="29"/>
      <c r="AE112" s="34">
        <v>23615</v>
      </c>
      <c r="AF112" s="29"/>
      <c r="AG112" s="29"/>
      <c r="AH112" s="29"/>
      <c r="AI112" s="34">
        <v>4089.9</v>
      </c>
      <c r="AJ112" s="29"/>
      <c r="AK112" s="29"/>
      <c r="AL112" s="29"/>
      <c r="AM112" s="34">
        <v>11016.3</v>
      </c>
      <c r="AN112" s="29"/>
      <c r="AO112" s="29"/>
      <c r="AP112" s="29"/>
      <c r="AQ112" s="34">
        <v>15575.7</v>
      </c>
      <c r="AR112" s="29"/>
      <c r="AS112" s="29"/>
      <c r="AT112" s="29"/>
      <c r="AU112" s="34">
        <v>5513.1</v>
      </c>
    </row>
    <row r="113" spans="2:47" x14ac:dyDescent="0.25">
      <c r="B113" s="22" t="s">
        <v>386</v>
      </c>
      <c r="C113" s="10" t="s">
        <v>57</v>
      </c>
      <c r="G113" s="34">
        <v>565.70000000000005</v>
      </c>
      <c r="K113" s="34">
        <v>585.4</v>
      </c>
      <c r="O113" s="34">
        <v>620.1</v>
      </c>
      <c r="S113" s="34">
        <v>635.29999999999995</v>
      </c>
      <c r="T113" s="29"/>
      <c r="U113" s="29"/>
      <c r="V113" s="29"/>
      <c r="W113" s="34">
        <v>611.79999999999995</v>
      </c>
      <c r="X113" s="29"/>
      <c r="Y113" s="29"/>
      <c r="Z113" s="29"/>
      <c r="AA113" s="34">
        <v>520.20000000000005</v>
      </c>
      <c r="AB113" s="29"/>
      <c r="AC113" s="29"/>
      <c r="AD113" s="29"/>
      <c r="AE113" s="34">
        <v>566.1</v>
      </c>
      <c r="AF113" s="29"/>
      <c r="AG113" s="29"/>
      <c r="AH113" s="29"/>
      <c r="AI113" s="34">
        <v>721.9</v>
      </c>
      <c r="AJ113" s="29"/>
      <c r="AK113" s="29"/>
      <c r="AL113" s="29"/>
      <c r="AM113" s="34">
        <v>766</v>
      </c>
      <c r="AN113" s="29"/>
      <c r="AO113" s="29"/>
      <c r="AP113" s="29"/>
      <c r="AQ113" s="34">
        <v>879.8</v>
      </c>
      <c r="AR113" s="29"/>
      <c r="AS113" s="29"/>
      <c r="AT113" s="29"/>
      <c r="AU113" s="34">
        <v>1071.9000000000001</v>
      </c>
    </row>
    <row r="114" spans="2:47" x14ac:dyDescent="0.25">
      <c r="B114" s="22" t="s">
        <v>387</v>
      </c>
      <c r="C114" s="10" t="s">
        <v>57</v>
      </c>
      <c r="G114" s="34">
        <v>411.8</v>
      </c>
      <c r="K114" s="34">
        <v>330.4</v>
      </c>
      <c r="O114" s="34">
        <v>119.5</v>
      </c>
      <c r="S114" s="34">
        <v>423</v>
      </c>
      <c r="T114" s="29"/>
      <c r="U114" s="29"/>
      <c r="V114" s="29"/>
      <c r="W114" s="34">
        <v>536.9</v>
      </c>
      <c r="X114" s="29"/>
      <c r="Y114" s="29"/>
      <c r="Z114" s="29"/>
      <c r="AA114" s="34">
        <v>661.6</v>
      </c>
      <c r="AB114" s="29"/>
      <c r="AC114" s="29"/>
      <c r="AD114" s="29"/>
      <c r="AE114" s="34">
        <v>709.1</v>
      </c>
      <c r="AF114" s="29"/>
      <c r="AG114" s="29"/>
      <c r="AH114" s="29"/>
      <c r="AI114" s="34">
        <v>449.3</v>
      </c>
      <c r="AJ114" s="29"/>
      <c r="AK114" s="29"/>
      <c r="AL114" s="29"/>
      <c r="AM114" s="34">
        <v>341.9</v>
      </c>
      <c r="AN114" s="29"/>
      <c r="AO114" s="29"/>
      <c r="AP114" s="29"/>
      <c r="AQ114" s="34">
        <v>502.4</v>
      </c>
      <c r="AR114" s="29"/>
      <c r="AS114" s="29"/>
      <c r="AT114" s="29"/>
      <c r="AU114" s="34">
        <v>250.9</v>
      </c>
    </row>
    <row r="115" spans="2:47" x14ac:dyDescent="0.25">
      <c r="B115" s="22" t="s">
        <v>84</v>
      </c>
      <c r="C115" s="10" t="s">
        <v>57</v>
      </c>
      <c r="G115" s="34">
        <v>15575.3</v>
      </c>
      <c r="K115" s="34">
        <v>12954.8</v>
      </c>
      <c r="O115" s="34">
        <v>13697.6</v>
      </c>
      <c r="S115" s="34">
        <v>12912.2</v>
      </c>
      <c r="T115" s="29"/>
      <c r="U115" s="29"/>
      <c r="V115" s="29"/>
      <c r="W115" s="34">
        <v>12374.8</v>
      </c>
      <c r="X115" s="29"/>
      <c r="Y115" s="29"/>
      <c r="Z115" s="29"/>
      <c r="AA115" s="34">
        <v>13119.5</v>
      </c>
      <c r="AB115" s="29"/>
      <c r="AC115" s="29"/>
      <c r="AD115" s="29"/>
      <c r="AE115" s="34">
        <v>14373</v>
      </c>
      <c r="AF115" s="29"/>
      <c r="AG115" s="29"/>
      <c r="AH115" s="29"/>
      <c r="AI115" s="34">
        <v>13798.6</v>
      </c>
      <c r="AJ115" s="29"/>
      <c r="AK115" s="29"/>
      <c r="AL115" s="29"/>
      <c r="AM115" s="34">
        <v>12885.2</v>
      </c>
      <c r="AN115" s="29"/>
      <c r="AO115" s="29"/>
      <c r="AP115" s="29"/>
      <c r="AQ115" s="34">
        <v>10159.299999999999</v>
      </c>
      <c r="AR115" s="29"/>
      <c r="AS115" s="29"/>
      <c r="AT115" s="29"/>
      <c r="AU115" s="34">
        <v>10945.9</v>
      </c>
    </row>
    <row r="116" spans="2:47" s="40" customFormat="1" x14ac:dyDescent="0.25">
      <c r="B116" s="24" t="s">
        <v>85</v>
      </c>
      <c r="C116" s="40" t="s">
        <v>57</v>
      </c>
      <c r="G116" s="16">
        <f>G109+G110+G111+G112+G113+G114+G115+G101+G102+G103+G104+G105</f>
        <v>380212.5</v>
      </c>
      <c r="K116" s="16">
        <f>K109+K110+K111+K112+K113+K114+K115+K101+K102+K103+K104+K105</f>
        <v>388273.1</v>
      </c>
      <c r="O116" s="16">
        <f>O109+O110+O111+O112+O113+O114+O115+O101+O102+O103+O104+O105</f>
        <v>395525.8000000001</v>
      </c>
      <c r="S116" s="16">
        <f>S109+S110+S111+S112+S113+S114+S115+S101+S102+S103+S104+S105</f>
        <v>430271.00000000006</v>
      </c>
      <c r="W116" s="16">
        <f>W109+W110+W111+W112+W113+W114+W115+W101+W102+W103+W104+W105</f>
        <v>441956.39999999991</v>
      </c>
      <c r="AA116" s="16">
        <f>AA109+AA110+AA111+AA112+AA113+AA114+AA115+AA101+AA102+AA103+AA104+AA105</f>
        <v>462120.9</v>
      </c>
      <c r="AE116" s="16">
        <f>AE109+AE110+AE111+AE112+AE113+AE114+AE115+AE101+AE102+AE103+AE104+AE105</f>
        <v>467569.90000000008</v>
      </c>
      <c r="AI116" s="16">
        <f>AI109+AI110+AI111+AI112+AI113+AI114+AI115+AI101+AI102+AI103+AI104+AI105</f>
        <v>507606.2</v>
      </c>
      <c r="AM116" s="16">
        <f>AM109+AM110+AM111+AM112+AM113+AM114+AM115+AM101+AM102+AM103+AM104+AM105</f>
        <v>484235.29999999993</v>
      </c>
      <c r="AQ116" s="16">
        <f>AQ109+AQ110+AQ111+AQ112+AQ113+AQ114+AQ115+AQ101+AQ102+AQ103+AQ104+AQ105</f>
        <v>441973.99999999994</v>
      </c>
      <c r="AU116" s="16">
        <f>AU109+AU110+AU111+AU112+AU113+AU114+AU115+AU101+AU102+AU103+AU104+AU105</f>
        <v>435241.9</v>
      </c>
    </row>
    <row r="117" spans="2:47" x14ac:dyDescent="0.25">
      <c r="G117" s="15"/>
      <c r="K117" s="15"/>
      <c r="O117" s="15"/>
      <c r="S117" s="15"/>
      <c r="W117" s="15"/>
      <c r="AA117" s="15"/>
      <c r="AE117" s="15"/>
      <c r="AI117" s="15"/>
      <c r="AM117" s="15"/>
      <c r="AQ117" s="15"/>
      <c r="AU117" s="15"/>
    </row>
    <row r="118" spans="2:47" s="40" customFormat="1" x14ac:dyDescent="0.25">
      <c r="B118" s="23" t="s">
        <v>215</v>
      </c>
      <c r="C118" s="40" t="s">
        <v>57</v>
      </c>
      <c r="G118" s="16">
        <f>G98+G116</f>
        <v>733974.8</v>
      </c>
      <c r="K118" s="16">
        <f>K98+K116</f>
        <v>738193</v>
      </c>
      <c r="O118" s="16">
        <f>O98+O116</f>
        <v>745069.3</v>
      </c>
      <c r="S118" s="16">
        <f>S98+S116</f>
        <v>772595.5</v>
      </c>
      <c r="W118" s="16">
        <f>W98+W116</f>
        <v>821568.79999999981</v>
      </c>
      <c r="AA118" s="16">
        <f>AA98+AA116</f>
        <v>858829.8</v>
      </c>
      <c r="AE118" s="16">
        <f>AE98+AE116</f>
        <v>871370.8</v>
      </c>
      <c r="AI118" s="16">
        <f>AI98+AI116</f>
        <v>918261.60000000009</v>
      </c>
      <c r="AM118" s="16">
        <f>AM98+AM116</f>
        <v>940712.09999999986</v>
      </c>
      <c r="AQ118" s="16">
        <f>AQ98+AQ116</f>
        <v>880906.8</v>
      </c>
      <c r="AU118" s="16">
        <f>AU98+AU116</f>
        <v>908026.6</v>
      </c>
    </row>
    <row r="119" spans="2:47" x14ac:dyDescent="0.25">
      <c r="B119" s="5"/>
      <c r="G119" s="15"/>
      <c r="K119" s="15"/>
      <c r="O119" s="15"/>
      <c r="S119" s="15"/>
      <c r="W119" s="15"/>
      <c r="AA119" s="15"/>
      <c r="AE119" s="15"/>
      <c r="AI119" s="15"/>
      <c r="AM119" s="15"/>
      <c r="AQ119" s="15"/>
      <c r="AU119" s="15"/>
    </row>
    <row r="120" spans="2:47" x14ac:dyDescent="0.25">
      <c r="B120" s="23" t="s">
        <v>216</v>
      </c>
      <c r="G120" s="15"/>
      <c r="K120" s="15"/>
      <c r="O120" s="15"/>
      <c r="S120" s="15"/>
      <c r="W120" s="15"/>
      <c r="AA120" s="15"/>
      <c r="AE120" s="15"/>
      <c r="AI120" s="15"/>
      <c r="AM120" s="15"/>
      <c r="AQ120" s="15"/>
      <c r="AU120" s="15"/>
    </row>
    <row r="121" spans="2:47" x14ac:dyDescent="0.25">
      <c r="B121" s="5" t="s">
        <v>217</v>
      </c>
      <c r="C121" s="10" t="s">
        <v>57</v>
      </c>
      <c r="G121" s="34">
        <v>224.3</v>
      </c>
      <c r="K121" s="34">
        <v>38.799999999999997</v>
      </c>
      <c r="O121" s="34">
        <v>3.5</v>
      </c>
      <c r="S121" s="34">
        <v>7.4</v>
      </c>
      <c r="T121" s="29"/>
      <c r="U121" s="29"/>
      <c r="V121" s="29"/>
      <c r="W121" s="34">
        <v>7.4</v>
      </c>
      <c r="X121" s="29"/>
      <c r="Y121" s="29"/>
      <c r="Z121" s="29"/>
      <c r="AA121" s="34">
        <v>353.2</v>
      </c>
      <c r="AB121" s="29"/>
      <c r="AC121" s="29"/>
      <c r="AD121" s="29"/>
      <c r="AE121" s="34">
        <v>12.5</v>
      </c>
      <c r="AF121" s="29"/>
      <c r="AG121" s="29"/>
      <c r="AH121" s="29"/>
      <c r="AI121" s="34">
        <v>95.2</v>
      </c>
      <c r="AJ121" s="29"/>
      <c r="AK121" s="29"/>
      <c r="AL121" s="29"/>
      <c r="AM121" s="34">
        <v>250.2</v>
      </c>
      <c r="AN121" s="29"/>
      <c r="AO121" s="29"/>
      <c r="AP121" s="29"/>
      <c r="AQ121" s="34">
        <v>912.6</v>
      </c>
      <c r="AR121" s="29"/>
      <c r="AS121" s="29"/>
      <c r="AT121" s="29"/>
      <c r="AU121" s="34">
        <v>1573.7</v>
      </c>
    </row>
    <row r="122" spans="2:47" x14ac:dyDescent="0.25">
      <c r="B122" s="5" t="s">
        <v>265</v>
      </c>
      <c r="C122" s="10" t="s">
        <v>57</v>
      </c>
      <c r="G122" s="34">
        <v>507.8</v>
      </c>
      <c r="K122" s="34">
        <v>540.6</v>
      </c>
      <c r="O122" s="34">
        <v>535.5</v>
      </c>
      <c r="S122" s="34">
        <v>501.8</v>
      </c>
      <c r="T122" s="29"/>
      <c r="U122" s="29"/>
      <c r="V122" s="29"/>
      <c r="W122" s="34">
        <v>497</v>
      </c>
      <c r="X122" s="29"/>
      <c r="Y122" s="29"/>
      <c r="Z122" s="29"/>
      <c r="AA122" s="34">
        <v>538.6</v>
      </c>
      <c r="AB122" s="29"/>
      <c r="AC122" s="29"/>
      <c r="AD122" s="29"/>
      <c r="AE122" s="34">
        <v>613.20000000000005</v>
      </c>
      <c r="AF122" s="29"/>
      <c r="AG122" s="29"/>
      <c r="AH122" s="29"/>
      <c r="AI122" s="34">
        <v>615.4</v>
      </c>
      <c r="AJ122" s="29"/>
      <c r="AK122" s="29"/>
      <c r="AL122" s="29"/>
      <c r="AM122" s="34">
        <v>558.20000000000005</v>
      </c>
      <c r="AN122" s="29"/>
      <c r="AO122" s="29"/>
      <c r="AP122" s="29"/>
      <c r="AQ122" s="34">
        <v>560.70000000000005</v>
      </c>
      <c r="AR122" s="29"/>
      <c r="AS122" s="29"/>
      <c r="AT122" s="29"/>
      <c r="AU122" s="34">
        <v>615.5</v>
      </c>
    </row>
    <row r="123" spans="2:47" x14ac:dyDescent="0.25">
      <c r="B123" s="5" t="s">
        <v>218</v>
      </c>
      <c r="C123" s="10" t="s">
        <v>57</v>
      </c>
      <c r="G123" s="34">
        <f>G125+G126</f>
        <v>42735.200000000004</v>
      </c>
      <c r="K123" s="34">
        <f>K125+K126</f>
        <v>43187.3</v>
      </c>
      <c r="O123" s="34">
        <f>O125+O126</f>
        <v>39570.199999999997</v>
      </c>
      <c r="S123" s="34">
        <f>S125+S126</f>
        <v>44172.6</v>
      </c>
      <c r="T123" s="29"/>
      <c r="U123" s="29"/>
      <c r="V123" s="29"/>
      <c r="W123" s="34">
        <f>W125+W126</f>
        <v>43676.9</v>
      </c>
      <c r="X123" s="29"/>
      <c r="Y123" s="29"/>
      <c r="Z123" s="29"/>
      <c r="AA123" s="34">
        <f>AA125+AA126</f>
        <v>46589.9</v>
      </c>
      <c r="AB123" s="29"/>
      <c r="AC123" s="29"/>
      <c r="AD123" s="29"/>
      <c r="AE123" s="34">
        <f>AE125+AE126</f>
        <v>46616.399999999994</v>
      </c>
      <c r="AF123" s="29"/>
      <c r="AG123" s="29"/>
      <c r="AH123" s="29"/>
      <c r="AI123" s="34">
        <f>AI125+AI126</f>
        <v>47978.3</v>
      </c>
      <c r="AJ123" s="29"/>
      <c r="AK123" s="29"/>
      <c r="AL123" s="29"/>
      <c r="AM123" s="34">
        <f>AM125+AM126</f>
        <v>49362.400000000001</v>
      </c>
      <c r="AN123" s="29"/>
      <c r="AO123" s="29"/>
      <c r="AP123" s="29"/>
      <c r="AQ123" s="34">
        <f>AQ125+AQ126</f>
        <v>48073</v>
      </c>
      <c r="AR123" s="29"/>
      <c r="AS123" s="29"/>
      <c r="AT123" s="29"/>
      <c r="AU123" s="34">
        <f>AU125+AU126</f>
        <v>51579.6</v>
      </c>
    </row>
    <row r="124" spans="2:47" ht="14.4" x14ac:dyDescent="0.3">
      <c r="B124" s="6" t="s">
        <v>219</v>
      </c>
      <c r="C124" s="18" t="s">
        <v>19</v>
      </c>
      <c r="G124" s="26">
        <f>IFERROR(G123/G19*G9,"na")</f>
        <v>178.13308178887394</v>
      </c>
      <c r="K124" s="26">
        <f>IFERROR(K123/K13*K9,"na")</f>
        <v>53.382927205089267</v>
      </c>
      <c r="O124" s="26">
        <f>IFERROR(O123/O13*O9,"na")</f>
        <v>49.767662149263806</v>
      </c>
      <c r="S124" s="26">
        <f>IFERROR(S123/S13*S9,"na")</f>
        <v>44.637539721958746</v>
      </c>
      <c r="W124" s="26">
        <f>IFERROR(W123/W13*W9,"na")</f>
        <v>41.473390363552689</v>
      </c>
      <c r="AA124" s="26">
        <f>IFERROR(AA123/AA13*AA9,"na")</f>
        <v>44.65805376935387</v>
      </c>
      <c r="AE124" s="26">
        <f>IFERROR(AE123/AE13*AE9,"na")</f>
        <v>45.006139358208358</v>
      </c>
      <c r="AI124" s="26">
        <f>IFERROR(AI123/AI13*AI9,"na")</f>
        <v>45.105603017030901</v>
      </c>
      <c r="AM124" s="26">
        <f>IFERROR(AM123/AM13*AM9,"na")</f>
        <v>42.582466370246003</v>
      </c>
      <c r="AQ124" s="26">
        <f>IFERROR(AQ123/AQ13*AQ9,"na")</f>
        <v>43.08426684057541</v>
      </c>
      <c r="AU124" s="26">
        <f>IFERROR(AU123/AU13*AU9,"na")</f>
        <v>42.416277854717819</v>
      </c>
    </row>
    <row r="125" spans="2:47" ht="14.4" x14ac:dyDescent="0.25">
      <c r="B125" s="6" t="s">
        <v>391</v>
      </c>
      <c r="C125" s="10" t="s">
        <v>57</v>
      </c>
      <c r="G125" s="34">
        <v>598.9</v>
      </c>
      <c r="K125" s="34">
        <v>611.5</v>
      </c>
      <c r="O125" s="34">
        <v>705</v>
      </c>
      <c r="S125" s="34">
        <v>1014.2</v>
      </c>
      <c r="T125" s="29"/>
      <c r="U125" s="29"/>
      <c r="V125" s="29"/>
      <c r="W125" s="34">
        <v>1350.1</v>
      </c>
      <c r="X125" s="29"/>
      <c r="Y125" s="29"/>
      <c r="Z125" s="29"/>
      <c r="AA125" s="34">
        <v>1378.8</v>
      </c>
      <c r="AB125" s="29"/>
      <c r="AC125" s="29"/>
      <c r="AD125" s="29"/>
      <c r="AE125" s="34">
        <v>1659.2</v>
      </c>
      <c r="AF125" s="29"/>
      <c r="AG125" s="29"/>
      <c r="AH125" s="29"/>
      <c r="AI125" s="34">
        <v>2072.3000000000002</v>
      </c>
      <c r="AJ125" s="29"/>
      <c r="AK125" s="29"/>
      <c r="AL125" s="29"/>
      <c r="AM125" s="34">
        <v>1896.1</v>
      </c>
      <c r="AN125" s="29"/>
      <c r="AO125" s="29"/>
      <c r="AP125" s="29"/>
      <c r="AQ125" s="34">
        <v>1806.4</v>
      </c>
      <c r="AR125" s="29"/>
      <c r="AS125" s="29"/>
      <c r="AT125" s="29"/>
      <c r="AU125" s="34">
        <v>2171.4</v>
      </c>
    </row>
    <row r="126" spans="2:47" ht="14.4" x14ac:dyDescent="0.25">
      <c r="B126" s="6" t="s">
        <v>392</v>
      </c>
      <c r="C126" s="10" t="s">
        <v>57</v>
      </c>
      <c r="G126" s="34">
        <v>42136.3</v>
      </c>
      <c r="K126" s="34">
        <v>42575.8</v>
      </c>
      <c r="O126" s="34">
        <v>38865.199999999997</v>
      </c>
      <c r="S126" s="34">
        <v>43158.400000000001</v>
      </c>
      <c r="T126" s="29"/>
      <c r="U126" s="29"/>
      <c r="V126" s="29"/>
      <c r="W126" s="34">
        <v>42326.8</v>
      </c>
      <c r="X126" s="29"/>
      <c r="Y126" s="29"/>
      <c r="Z126" s="29"/>
      <c r="AA126" s="34">
        <v>45211.1</v>
      </c>
      <c r="AB126" s="29"/>
      <c r="AC126" s="29"/>
      <c r="AD126" s="29"/>
      <c r="AE126" s="34">
        <v>44957.2</v>
      </c>
      <c r="AF126" s="29"/>
      <c r="AG126" s="29"/>
      <c r="AH126" s="29"/>
      <c r="AI126" s="34">
        <v>45906</v>
      </c>
      <c r="AJ126" s="29"/>
      <c r="AK126" s="29"/>
      <c r="AL126" s="29"/>
      <c r="AM126" s="34">
        <v>47466.3</v>
      </c>
      <c r="AN126" s="29"/>
      <c r="AO126" s="29"/>
      <c r="AP126" s="29"/>
      <c r="AQ126" s="34">
        <v>46266.6</v>
      </c>
      <c r="AR126" s="29"/>
      <c r="AS126" s="29"/>
      <c r="AT126" s="29"/>
      <c r="AU126" s="34">
        <v>49408.2</v>
      </c>
    </row>
    <row r="127" spans="2:47" x14ac:dyDescent="0.25">
      <c r="B127" s="8" t="s">
        <v>266</v>
      </c>
      <c r="C127" s="10" t="s">
        <v>57</v>
      </c>
      <c r="G127" s="34">
        <v>13679.6</v>
      </c>
      <c r="K127" s="34">
        <v>14918.5</v>
      </c>
      <c r="O127" s="34">
        <v>44337.8</v>
      </c>
      <c r="S127" s="34">
        <v>18128.5</v>
      </c>
      <c r="T127" s="29"/>
      <c r="U127" s="29"/>
      <c r="V127" s="29"/>
      <c r="W127" s="34">
        <v>20697.8</v>
      </c>
      <c r="X127" s="29"/>
      <c r="Y127" s="29"/>
      <c r="Z127" s="29"/>
      <c r="AA127" s="34">
        <v>24077.1</v>
      </c>
      <c r="AB127" s="29"/>
      <c r="AC127" s="29"/>
      <c r="AD127" s="29"/>
      <c r="AE127" s="34">
        <v>22028.7</v>
      </c>
      <c r="AF127" s="29"/>
      <c r="AG127" s="29"/>
      <c r="AH127" s="29"/>
      <c r="AI127" s="34">
        <v>21790</v>
      </c>
      <c r="AJ127" s="29"/>
      <c r="AK127" s="29"/>
      <c r="AL127" s="29"/>
      <c r="AM127" s="34">
        <v>19486.400000000001</v>
      </c>
      <c r="AN127" s="29"/>
      <c r="AO127" s="29"/>
      <c r="AP127" s="29"/>
      <c r="AQ127" s="34">
        <v>19215</v>
      </c>
      <c r="AR127" s="29"/>
      <c r="AS127" s="29"/>
      <c r="AT127" s="29"/>
      <c r="AU127" s="34">
        <v>17871.2</v>
      </c>
    </row>
    <row r="128" spans="2:47" x14ac:dyDescent="0.25">
      <c r="B128" s="8" t="s">
        <v>264</v>
      </c>
      <c r="C128" s="10" t="s">
        <v>57</v>
      </c>
      <c r="G128" s="34">
        <v>4725.7</v>
      </c>
      <c r="K128" s="34">
        <v>3327.5</v>
      </c>
      <c r="O128" s="34">
        <v>7181.3</v>
      </c>
      <c r="S128" s="34">
        <v>6870.9</v>
      </c>
      <c r="T128" s="29"/>
      <c r="U128" s="29"/>
      <c r="V128" s="29"/>
      <c r="W128" s="34">
        <v>14119.9</v>
      </c>
      <c r="X128" s="29"/>
      <c r="Y128" s="29"/>
      <c r="Z128" s="29"/>
      <c r="AA128" s="34">
        <v>9116.2000000000007</v>
      </c>
      <c r="AB128" s="29"/>
      <c r="AC128" s="29"/>
      <c r="AD128" s="29"/>
      <c r="AE128" s="34">
        <v>19270.400000000001</v>
      </c>
      <c r="AF128" s="29"/>
      <c r="AG128" s="29"/>
      <c r="AH128" s="29"/>
      <c r="AI128" s="34">
        <v>9408.7999999999993</v>
      </c>
      <c r="AJ128" s="29"/>
      <c r="AK128" s="29"/>
      <c r="AL128" s="29"/>
      <c r="AM128" s="34">
        <v>15995.4</v>
      </c>
      <c r="AN128" s="29"/>
      <c r="AO128" s="29"/>
      <c r="AP128" s="29"/>
      <c r="AQ128" s="34">
        <v>12296.5</v>
      </c>
      <c r="AR128" s="29"/>
      <c r="AS128" s="29"/>
      <c r="AT128" s="29"/>
      <c r="AU128" s="34">
        <v>18766.900000000001</v>
      </c>
    </row>
    <row r="129" spans="2:47" x14ac:dyDescent="0.25">
      <c r="B129" s="10" t="s">
        <v>267</v>
      </c>
      <c r="C129" s="10" t="s">
        <v>57</v>
      </c>
      <c r="G129" s="34">
        <v>1713.7</v>
      </c>
      <c r="K129" s="34">
        <v>1940.1</v>
      </c>
      <c r="O129" s="34">
        <v>1391.9</v>
      </c>
      <c r="S129" s="34">
        <v>795.6</v>
      </c>
      <c r="T129" s="29"/>
      <c r="U129" s="29"/>
      <c r="V129" s="29"/>
      <c r="W129" s="34">
        <v>710.4</v>
      </c>
      <c r="X129" s="29"/>
      <c r="Y129" s="29"/>
      <c r="Z129" s="29"/>
      <c r="AA129" s="34">
        <v>1005.6</v>
      </c>
      <c r="AB129" s="29"/>
      <c r="AC129" s="29"/>
      <c r="AD129" s="29"/>
      <c r="AE129" s="34">
        <v>849.5</v>
      </c>
      <c r="AF129" s="29"/>
      <c r="AG129" s="29"/>
      <c r="AH129" s="29"/>
      <c r="AI129" s="34">
        <v>1069.0999999999999</v>
      </c>
      <c r="AJ129" s="29"/>
      <c r="AK129" s="29"/>
      <c r="AL129" s="29"/>
      <c r="AM129" s="34">
        <v>1125.7</v>
      </c>
      <c r="AN129" s="29"/>
      <c r="AO129" s="29"/>
      <c r="AP129" s="29"/>
      <c r="AQ129" s="34">
        <v>800.6</v>
      </c>
      <c r="AR129" s="29"/>
      <c r="AS129" s="29"/>
      <c r="AT129" s="29"/>
      <c r="AU129" s="34">
        <v>930.2</v>
      </c>
    </row>
    <row r="130" spans="2:47" x14ac:dyDescent="0.25">
      <c r="B130" s="5" t="s">
        <v>220</v>
      </c>
      <c r="C130" s="10" t="s">
        <v>57</v>
      </c>
      <c r="G130" s="34">
        <v>51448.7</v>
      </c>
      <c r="K130" s="34">
        <v>42944</v>
      </c>
      <c r="O130" s="34">
        <v>14914.8</v>
      </c>
      <c r="S130" s="34">
        <v>51160.3</v>
      </c>
      <c r="T130" s="29"/>
      <c r="U130" s="29"/>
      <c r="V130" s="29"/>
      <c r="W130" s="34">
        <v>53587.5</v>
      </c>
      <c r="X130" s="29"/>
      <c r="Y130" s="29"/>
      <c r="Z130" s="29"/>
      <c r="AA130" s="34">
        <v>55713.5</v>
      </c>
      <c r="AB130" s="29"/>
      <c r="AC130" s="29"/>
      <c r="AD130" s="29"/>
      <c r="AE130" s="34">
        <v>58620.4</v>
      </c>
      <c r="AF130" s="29"/>
      <c r="AG130" s="29"/>
      <c r="AH130" s="29"/>
      <c r="AI130" s="34">
        <v>55947.199999999997</v>
      </c>
      <c r="AJ130" s="29"/>
      <c r="AK130" s="29"/>
      <c r="AL130" s="29"/>
      <c r="AM130" s="34">
        <v>62777.3</v>
      </c>
      <c r="AN130" s="29"/>
      <c r="AO130" s="29"/>
      <c r="AP130" s="29"/>
      <c r="AQ130" s="34">
        <v>61482.7</v>
      </c>
      <c r="AR130" s="29"/>
      <c r="AS130" s="29"/>
      <c r="AT130" s="29"/>
      <c r="AU130" s="34">
        <v>64031.5</v>
      </c>
    </row>
    <row r="131" spans="2:47" ht="14.4" x14ac:dyDescent="0.25">
      <c r="B131" s="94" t="s">
        <v>24</v>
      </c>
      <c r="C131" s="13" t="s">
        <v>58</v>
      </c>
      <c r="G131" s="20">
        <f>IFERROR(G130/G13,"na")</f>
        <v>0.21776056906147265</v>
      </c>
      <c r="K131" s="20">
        <f>IFERROR(K130/K13,"na")</f>
        <v>0.14543065510509215</v>
      </c>
      <c r="O131" s="20">
        <f>IFERROR(O130/O13,"na")</f>
        <v>5.1392952024561435E-2</v>
      </c>
      <c r="S131" s="20">
        <f>IFERROR(S130/S13,"na")</f>
        <v>0.14164051758840437</v>
      </c>
      <c r="W131" s="20">
        <f>IFERROR(W130/W13,"na")</f>
        <v>0.13940821456807062</v>
      </c>
      <c r="AA131" s="20">
        <f>IFERROR(AA130/AA13,"na")</f>
        <v>0.14631053280369674</v>
      </c>
      <c r="AE131" s="20">
        <f>IFERROR(AE130/AE13,"na")</f>
        <v>0.15463247998522797</v>
      </c>
      <c r="AI131" s="20">
        <f>IFERROR(AI130/AI13,"na")</f>
        <v>0.14370864958738525</v>
      </c>
      <c r="AM131" s="20">
        <f>IFERROR(AM130/AM13,"na")</f>
        <v>0.14836939091485551</v>
      </c>
      <c r="AQ131" s="20">
        <f>IFERROR(AQ130/AQ13,"na")</f>
        <v>0.15096544398539125</v>
      </c>
      <c r="AU131" s="20">
        <f>IFERROR(AU130/AU13,"na")</f>
        <v>0.14426314531349521</v>
      </c>
    </row>
    <row r="132" spans="2:47" s="40" customFormat="1" x14ac:dyDescent="0.25">
      <c r="B132" s="23" t="s">
        <v>221</v>
      </c>
      <c r="C132" s="40" t="s">
        <v>57</v>
      </c>
      <c r="G132" s="16">
        <f>G121+G122+G123+G127+G128+G129+G130</f>
        <v>115035</v>
      </c>
      <c r="K132" s="16">
        <f>K121+K122+K123+K127+K128+K129+K130</f>
        <v>106896.8</v>
      </c>
      <c r="O132" s="16">
        <f>O121+O122+O123+O127+O128+O129+O130</f>
        <v>107935</v>
      </c>
      <c r="S132" s="16">
        <f>S121+S122+S123+S127+S128+S129+S130</f>
        <v>121637.1</v>
      </c>
      <c r="W132" s="16">
        <f>W121+W122+W123+W127+W128+W129+W130</f>
        <v>133296.9</v>
      </c>
      <c r="AA132" s="16">
        <f>AA121+AA122+AA123+AA127+AA128+AA129+AA130</f>
        <v>137394.1</v>
      </c>
      <c r="AE132" s="16">
        <f>AE121+AE122+AE123+AE127+AE128+AE129+AE130</f>
        <v>148011.09999999998</v>
      </c>
      <c r="AI132" s="16">
        <f>AI121+AI122+AI123+AI127+AI128+AI129+AI130</f>
        <v>136904</v>
      </c>
      <c r="AM132" s="16">
        <f>AM121+AM122+AM123+AM127+AM128+AM129+AM130</f>
        <v>149555.6</v>
      </c>
      <c r="AQ132" s="16">
        <f>AQ121+AQ122+AQ123+AQ127+AQ128+AQ129+AQ130</f>
        <v>143341.1</v>
      </c>
      <c r="AU132" s="16">
        <f>AU121+AU122+AU123+AU127+AU128+AU129+AU130</f>
        <v>155368.59999999998</v>
      </c>
    </row>
    <row r="133" spans="2:47" x14ac:dyDescent="0.25">
      <c r="B133" s="5"/>
      <c r="G133" s="15"/>
      <c r="K133" s="15"/>
      <c r="O133" s="15"/>
      <c r="S133" s="15"/>
      <c r="W133" s="15"/>
      <c r="AA133" s="15"/>
      <c r="AE133" s="15"/>
      <c r="AI133" s="15"/>
      <c r="AM133" s="15"/>
      <c r="AQ133" s="15"/>
      <c r="AU133" s="15"/>
    </row>
    <row r="134" spans="2:47" x14ac:dyDescent="0.25">
      <c r="B134" s="23" t="s">
        <v>222</v>
      </c>
      <c r="C134" s="40" t="s">
        <v>57</v>
      </c>
      <c r="G134" s="15"/>
      <c r="K134" s="15"/>
      <c r="O134" s="15"/>
      <c r="S134" s="15"/>
      <c r="W134" s="15"/>
      <c r="AA134" s="15"/>
      <c r="AE134" s="15"/>
      <c r="AI134" s="15"/>
      <c r="AM134" s="15"/>
      <c r="AQ134" s="15"/>
      <c r="AU134" s="15"/>
    </row>
    <row r="135" spans="2:47" x14ac:dyDescent="0.25">
      <c r="B135" s="5" t="s">
        <v>268</v>
      </c>
      <c r="C135" s="10" t="s">
        <v>57</v>
      </c>
      <c r="G135" s="34">
        <v>59.1</v>
      </c>
      <c r="K135" s="34">
        <v>55.8</v>
      </c>
      <c r="O135" s="34">
        <v>55.8</v>
      </c>
      <c r="S135" s="34">
        <v>48.5</v>
      </c>
      <c r="T135" s="29"/>
      <c r="U135" s="29"/>
      <c r="V135" s="29"/>
      <c r="W135" s="34">
        <v>48.4</v>
      </c>
      <c r="X135" s="29"/>
      <c r="Y135" s="29"/>
      <c r="Z135" s="29"/>
      <c r="AA135" s="34">
        <v>34.9</v>
      </c>
      <c r="AB135" s="29"/>
      <c r="AC135" s="29"/>
      <c r="AD135" s="29"/>
      <c r="AE135" s="34">
        <v>32.799999999999997</v>
      </c>
      <c r="AF135" s="29"/>
      <c r="AG135" s="29"/>
      <c r="AH135" s="29"/>
      <c r="AI135" s="34">
        <v>17.600000000000001</v>
      </c>
      <c r="AJ135" s="29"/>
      <c r="AK135" s="29"/>
      <c r="AL135" s="29"/>
      <c r="AM135" s="34">
        <v>17.600000000000001</v>
      </c>
      <c r="AN135" s="29"/>
      <c r="AO135" s="29"/>
      <c r="AP135" s="29"/>
      <c r="AQ135" s="34">
        <v>0</v>
      </c>
      <c r="AR135" s="29"/>
      <c r="AS135" s="29"/>
      <c r="AT135" s="29"/>
      <c r="AU135" s="34"/>
    </row>
    <row r="136" spans="2:47" x14ac:dyDescent="0.25">
      <c r="B136" s="5" t="s">
        <v>269</v>
      </c>
      <c r="C136" s="10" t="s">
        <v>57</v>
      </c>
      <c r="G136" s="34">
        <v>2116.1</v>
      </c>
      <c r="K136" s="34">
        <v>2069.6</v>
      </c>
      <c r="O136" s="34">
        <v>2097.1</v>
      </c>
      <c r="S136" s="34">
        <v>1936.7</v>
      </c>
      <c r="T136" s="29"/>
      <c r="U136" s="29"/>
      <c r="V136" s="29"/>
      <c r="W136" s="34">
        <v>1973.8</v>
      </c>
      <c r="X136" s="29"/>
      <c r="Y136" s="29"/>
      <c r="Z136" s="29"/>
      <c r="AA136" s="34">
        <v>2133.6999999999998</v>
      </c>
      <c r="AB136" s="29"/>
      <c r="AC136" s="29"/>
      <c r="AD136" s="29"/>
      <c r="AE136" s="34">
        <v>2182.1</v>
      </c>
      <c r="AF136" s="29"/>
      <c r="AG136" s="29"/>
      <c r="AH136" s="29"/>
      <c r="AI136" s="34">
        <v>2306.1</v>
      </c>
      <c r="AJ136" s="29"/>
      <c r="AK136" s="29"/>
      <c r="AL136" s="29"/>
      <c r="AM136" s="34">
        <v>2217.4</v>
      </c>
      <c r="AN136" s="29"/>
      <c r="AO136" s="29"/>
      <c r="AP136" s="29"/>
      <c r="AQ136" s="34">
        <v>1372.1</v>
      </c>
      <c r="AR136" s="29"/>
      <c r="AS136" s="29"/>
      <c r="AT136" s="29"/>
      <c r="AU136" s="34">
        <v>1440.5</v>
      </c>
    </row>
    <row r="137" spans="2:47" x14ac:dyDescent="0.25">
      <c r="B137" s="5" t="s">
        <v>223</v>
      </c>
      <c r="C137" s="10" t="s">
        <v>57</v>
      </c>
      <c r="G137" s="34">
        <v>1866.1</v>
      </c>
      <c r="K137" s="34">
        <v>1875</v>
      </c>
      <c r="O137" s="34">
        <v>1967.7</v>
      </c>
      <c r="S137" s="34">
        <v>2210.5</v>
      </c>
      <c r="T137" s="29"/>
      <c r="U137" s="29"/>
      <c r="V137" s="29"/>
      <c r="W137" s="34">
        <v>2473.3000000000002</v>
      </c>
      <c r="X137" s="29"/>
      <c r="Y137" s="29"/>
      <c r="Z137" s="29"/>
      <c r="AA137" s="34">
        <v>2592.1</v>
      </c>
      <c r="AB137" s="29"/>
      <c r="AC137" s="29"/>
      <c r="AD137" s="29"/>
      <c r="AE137" s="34">
        <v>2590.6999999999998</v>
      </c>
      <c r="AF137" s="29"/>
      <c r="AG137" s="29"/>
      <c r="AH137" s="29"/>
      <c r="AI137" s="34">
        <v>2883</v>
      </c>
      <c r="AJ137" s="29"/>
      <c r="AK137" s="29"/>
      <c r="AL137" s="29"/>
      <c r="AM137" s="34">
        <v>2970.9</v>
      </c>
      <c r="AN137" s="29"/>
      <c r="AO137" s="29"/>
      <c r="AP137" s="29"/>
      <c r="AQ137" s="34">
        <v>3031.1</v>
      </c>
      <c r="AR137" s="29"/>
      <c r="AS137" s="29"/>
      <c r="AT137" s="29"/>
      <c r="AU137" s="34">
        <v>3155</v>
      </c>
    </row>
    <row r="138" spans="2:47" x14ac:dyDescent="0.25">
      <c r="B138" s="5" t="s">
        <v>270</v>
      </c>
      <c r="C138" s="10" t="s">
        <v>57</v>
      </c>
      <c r="G138" s="34">
        <v>17109</v>
      </c>
      <c r="K138" s="34">
        <v>17363.900000000001</v>
      </c>
      <c r="O138" s="34">
        <v>17131.5</v>
      </c>
      <c r="S138" s="34">
        <v>16734.7</v>
      </c>
      <c r="T138" s="29"/>
      <c r="U138" s="29"/>
      <c r="V138" s="29"/>
      <c r="W138" s="34">
        <v>16461.900000000001</v>
      </c>
      <c r="X138" s="29"/>
      <c r="Y138" s="29"/>
      <c r="Z138" s="29"/>
      <c r="AA138" s="34">
        <v>16290</v>
      </c>
      <c r="AB138" s="29"/>
      <c r="AC138" s="29"/>
      <c r="AD138" s="29"/>
      <c r="AE138" s="34">
        <v>17466.7</v>
      </c>
      <c r="AF138" s="29"/>
      <c r="AG138" s="29"/>
      <c r="AH138" s="29"/>
      <c r="AI138" s="34">
        <v>21414.400000000001</v>
      </c>
      <c r="AJ138" s="29"/>
      <c r="AK138" s="29"/>
      <c r="AL138" s="29"/>
      <c r="AM138" s="34">
        <v>22705.1</v>
      </c>
      <c r="AN138" s="29"/>
      <c r="AO138" s="29"/>
      <c r="AP138" s="29"/>
      <c r="AQ138" s="34">
        <v>25824.6</v>
      </c>
      <c r="AR138" s="29"/>
      <c r="AS138" s="29"/>
      <c r="AT138" s="29"/>
      <c r="AU138" s="34">
        <v>26494.9</v>
      </c>
    </row>
    <row r="139" spans="2:47" x14ac:dyDescent="0.25">
      <c r="B139" s="5" t="s">
        <v>336</v>
      </c>
      <c r="C139" s="10" t="s">
        <v>57</v>
      </c>
      <c r="G139" s="34">
        <v>2066.9</v>
      </c>
      <c r="K139" s="34">
        <v>2835</v>
      </c>
      <c r="O139" s="34">
        <v>1950.4</v>
      </c>
      <c r="S139" s="34">
        <v>1445</v>
      </c>
      <c r="T139" s="29"/>
      <c r="U139" s="29"/>
      <c r="V139" s="29"/>
      <c r="W139" s="34">
        <v>5427.1</v>
      </c>
      <c r="X139" s="29"/>
      <c r="Y139" s="29"/>
      <c r="Z139" s="29"/>
      <c r="AA139" s="34">
        <v>4168.7</v>
      </c>
      <c r="AB139" s="29"/>
      <c r="AC139" s="29"/>
      <c r="AD139" s="29"/>
      <c r="AE139" s="34">
        <v>3745</v>
      </c>
      <c r="AF139" s="29"/>
      <c r="AG139" s="29"/>
      <c r="AH139" s="29"/>
      <c r="AI139" s="34">
        <v>4339.6000000000004</v>
      </c>
      <c r="AJ139" s="29"/>
      <c r="AK139" s="29"/>
      <c r="AL139" s="29"/>
      <c r="AM139" s="34">
        <v>3605.9</v>
      </c>
      <c r="AN139" s="29"/>
      <c r="AO139" s="29"/>
      <c r="AP139" s="29"/>
      <c r="AQ139" s="34">
        <v>3013.4</v>
      </c>
      <c r="AR139" s="29"/>
      <c r="AS139" s="29"/>
      <c r="AT139" s="29"/>
      <c r="AU139" s="34">
        <v>5200.5</v>
      </c>
    </row>
    <row r="140" spans="2:47" x14ac:dyDescent="0.25">
      <c r="B140" s="5" t="s">
        <v>393</v>
      </c>
      <c r="C140" s="10" t="s">
        <v>57</v>
      </c>
      <c r="G140" s="34">
        <v>155</v>
      </c>
      <c r="K140" s="34">
        <v>155.4</v>
      </c>
      <c r="O140" s="34">
        <v>273.89999999999998</v>
      </c>
      <c r="S140" s="34">
        <v>364.3</v>
      </c>
      <c r="T140" s="29"/>
      <c r="U140" s="29"/>
      <c r="V140" s="29"/>
      <c r="W140" s="34">
        <v>561.5</v>
      </c>
      <c r="X140" s="29"/>
      <c r="Y140" s="29"/>
      <c r="Z140" s="29"/>
      <c r="AA140" s="34">
        <v>828.4</v>
      </c>
      <c r="AB140" s="29"/>
      <c r="AC140" s="29"/>
      <c r="AD140" s="29"/>
      <c r="AE140" s="34">
        <v>1029.3</v>
      </c>
      <c r="AF140" s="29"/>
      <c r="AG140" s="29"/>
      <c r="AH140" s="29"/>
      <c r="AI140" s="34">
        <v>1497.2</v>
      </c>
      <c r="AJ140" s="29"/>
      <c r="AK140" s="29"/>
      <c r="AL140" s="29"/>
      <c r="AM140" s="34">
        <v>1716.5</v>
      </c>
      <c r="AN140" s="29"/>
      <c r="AO140" s="29"/>
      <c r="AP140" s="29"/>
      <c r="AQ140" s="34">
        <v>345.1</v>
      </c>
      <c r="AR140" s="29"/>
      <c r="AS140" s="29"/>
      <c r="AT140" s="29"/>
      <c r="AU140" s="34">
        <v>418.3</v>
      </c>
    </row>
    <row r="141" spans="2:47" s="40" customFormat="1" x14ac:dyDescent="0.25">
      <c r="B141" s="23" t="s">
        <v>224</v>
      </c>
      <c r="C141" s="40" t="s">
        <v>57</v>
      </c>
      <c r="G141" s="16">
        <f>G135+G136+G137+G138+G139+G140</f>
        <v>23372.2</v>
      </c>
      <c r="K141" s="16">
        <f>K135+K136+K137+K138+K139+K140</f>
        <v>24354.700000000004</v>
      </c>
      <c r="O141" s="16">
        <f>O135+O136+O137+O138+O139+O140</f>
        <v>23476.400000000001</v>
      </c>
      <c r="S141" s="16">
        <f>S135+S136+S137+S138+S139+S140</f>
        <v>22739.7</v>
      </c>
      <c r="W141" s="16">
        <f>W135+W136+W137+W138+W139+W140</f>
        <v>26946</v>
      </c>
      <c r="AA141" s="16">
        <f>AA135+AA136+AA137+AA138+AA139+AA140</f>
        <v>26047.800000000003</v>
      </c>
      <c r="AE141" s="16">
        <f>AE135+AE136+AE137+AE138+AE139+AE140</f>
        <v>27046.600000000002</v>
      </c>
      <c r="AI141" s="16">
        <f>AI135+AI136+AI137+AI138+AI139+AI140</f>
        <v>32457.900000000005</v>
      </c>
      <c r="AM141" s="16">
        <f>AM135+AM136+AM137+AM138+AM139+AM140</f>
        <v>33233.4</v>
      </c>
      <c r="AQ141" s="16">
        <f>AQ135+AQ136+AQ137+AQ138+AQ139+AQ140</f>
        <v>33586.299999999996</v>
      </c>
      <c r="AU141" s="16">
        <f>AU135+AU136+AU137+AU138+AU139+AU140</f>
        <v>36709.200000000004</v>
      </c>
    </row>
    <row r="142" spans="2:47" x14ac:dyDescent="0.25">
      <c r="B142" s="5"/>
      <c r="G142" s="15"/>
      <c r="K142" s="15"/>
      <c r="O142" s="15"/>
      <c r="S142" s="15"/>
      <c r="W142" s="15"/>
      <c r="AA142" s="15"/>
      <c r="AE142" s="15"/>
      <c r="AI142" s="15"/>
      <c r="AM142" s="15"/>
      <c r="AQ142" s="15"/>
      <c r="AU142" s="15"/>
    </row>
    <row r="143" spans="2:47" x14ac:dyDescent="0.25">
      <c r="B143" s="23" t="s">
        <v>225</v>
      </c>
      <c r="C143" s="10" t="s">
        <v>57</v>
      </c>
      <c r="G143" s="15"/>
      <c r="K143" s="15"/>
      <c r="O143" s="15"/>
      <c r="S143" s="15"/>
      <c r="W143" s="15"/>
      <c r="AA143" s="15"/>
      <c r="AE143" s="15"/>
      <c r="AI143" s="15"/>
      <c r="AM143" s="15"/>
      <c r="AQ143" s="15"/>
      <c r="AU143" s="15"/>
    </row>
    <row r="144" spans="2:47" x14ac:dyDescent="0.25">
      <c r="B144" s="5" t="s">
        <v>226</v>
      </c>
      <c r="C144" s="10" t="s">
        <v>57</v>
      </c>
      <c r="G144" s="34">
        <v>12305</v>
      </c>
      <c r="K144" s="34">
        <v>12308.8</v>
      </c>
      <c r="O144" s="34">
        <v>12320.3</v>
      </c>
      <c r="S144" s="34">
        <v>12323.3</v>
      </c>
      <c r="T144" s="29"/>
      <c r="U144" s="29"/>
      <c r="V144" s="29"/>
      <c r="W144" s="34">
        <v>12399.2</v>
      </c>
      <c r="X144" s="29"/>
      <c r="Y144" s="29"/>
      <c r="Z144" s="29"/>
      <c r="AA144" s="34">
        <v>12428</v>
      </c>
      <c r="AB144" s="29"/>
      <c r="AC144" s="29"/>
      <c r="AD144" s="29"/>
      <c r="AE144" s="34">
        <v>12470.9</v>
      </c>
      <c r="AF144" s="29"/>
      <c r="AG144" s="29"/>
      <c r="AH144" s="29"/>
      <c r="AI144" s="34">
        <v>12484.7</v>
      </c>
      <c r="AJ144" s="29"/>
      <c r="AK144" s="29"/>
      <c r="AL144" s="29"/>
      <c r="AM144" s="34">
        <v>12507.6</v>
      </c>
      <c r="AN144" s="29"/>
      <c r="AO144" s="29"/>
      <c r="AP144" s="29"/>
      <c r="AQ144" s="34">
        <v>12514.1</v>
      </c>
      <c r="AR144" s="29"/>
      <c r="AS144" s="29"/>
      <c r="AT144" s="29"/>
      <c r="AU144" s="34">
        <v>12527.1</v>
      </c>
    </row>
    <row r="145" spans="2:47" x14ac:dyDescent="0.25">
      <c r="B145" s="5" t="s">
        <v>227</v>
      </c>
      <c r="C145" s="10" t="s">
        <v>57</v>
      </c>
      <c r="G145" s="34">
        <v>578525.1</v>
      </c>
      <c r="K145" s="34">
        <v>591164.6</v>
      </c>
      <c r="O145" s="34">
        <v>596668.9</v>
      </c>
      <c r="S145" s="34">
        <v>612232.4</v>
      </c>
      <c r="T145" s="29"/>
      <c r="U145" s="29"/>
      <c r="V145" s="29"/>
      <c r="W145" s="34">
        <v>643835.1</v>
      </c>
      <c r="X145" s="29"/>
      <c r="Y145" s="29"/>
      <c r="Z145" s="29"/>
      <c r="AA145" s="34">
        <v>679124.6</v>
      </c>
      <c r="AB145" s="29"/>
      <c r="AC145" s="29"/>
      <c r="AD145" s="29"/>
      <c r="AE145" s="34">
        <v>678521.5</v>
      </c>
      <c r="AF145" s="29"/>
      <c r="AG145" s="29"/>
      <c r="AH145" s="29"/>
      <c r="AI145" s="34">
        <v>732585.3</v>
      </c>
      <c r="AJ145" s="29"/>
      <c r="AK145" s="29"/>
      <c r="AL145" s="29"/>
      <c r="AM145" s="34">
        <v>740153.9</v>
      </c>
      <c r="AN145" s="29"/>
      <c r="AO145" s="29"/>
      <c r="AP145" s="29"/>
      <c r="AQ145" s="34">
        <v>687786.4</v>
      </c>
      <c r="AR145" s="29"/>
      <c r="AS145" s="29"/>
      <c r="AT145" s="29"/>
      <c r="AU145" s="34">
        <v>698194.5</v>
      </c>
    </row>
    <row r="146" spans="2:47" x14ac:dyDescent="0.25">
      <c r="B146" s="5" t="s">
        <v>394</v>
      </c>
      <c r="G146" s="34">
        <v>4737.5</v>
      </c>
      <c r="K146" s="34">
        <v>3468.1</v>
      </c>
      <c r="O146" s="34">
        <v>4669</v>
      </c>
      <c r="S146" s="34">
        <v>3663</v>
      </c>
      <c r="T146" s="29"/>
      <c r="U146" s="29"/>
      <c r="V146" s="29"/>
      <c r="W146" s="34">
        <v>5091.6000000000004</v>
      </c>
      <c r="X146" s="29"/>
      <c r="Y146" s="29"/>
      <c r="Z146" s="29"/>
      <c r="AA146" s="34">
        <v>3835.3</v>
      </c>
      <c r="AB146" s="29"/>
      <c r="AC146" s="29"/>
      <c r="AD146" s="29"/>
      <c r="AE146" s="34">
        <v>5320.7</v>
      </c>
      <c r="AF146" s="29"/>
      <c r="AG146" s="29"/>
      <c r="AH146" s="29"/>
      <c r="AI146" s="34">
        <v>3829.7</v>
      </c>
      <c r="AJ146" s="29"/>
      <c r="AK146" s="29"/>
      <c r="AL146" s="29"/>
      <c r="AM146" s="34">
        <v>5261.6</v>
      </c>
      <c r="AN146" s="29"/>
      <c r="AO146" s="29"/>
      <c r="AP146" s="29"/>
      <c r="AQ146" s="34">
        <v>3678.9</v>
      </c>
      <c r="AR146" s="29"/>
      <c r="AS146" s="29"/>
      <c r="AT146" s="29"/>
      <c r="AU146" s="34">
        <v>5227.2</v>
      </c>
    </row>
    <row r="147" spans="2:47" s="40" customFormat="1" x14ac:dyDescent="0.25">
      <c r="B147" s="23" t="s">
        <v>228</v>
      </c>
      <c r="C147" s="40" t="s">
        <v>57</v>
      </c>
      <c r="G147" s="16">
        <f>G144+G145+G146</f>
        <v>595567.6</v>
      </c>
      <c r="K147" s="16">
        <f>K144+K145+K146</f>
        <v>606941.5</v>
      </c>
      <c r="O147" s="16">
        <f>O144+O145+O146</f>
        <v>613658.20000000007</v>
      </c>
      <c r="S147" s="16">
        <f>S144+S145+S146</f>
        <v>628218.70000000007</v>
      </c>
      <c r="W147" s="16">
        <f>W144+W145+W146</f>
        <v>661325.89999999991</v>
      </c>
      <c r="AA147" s="16">
        <f>AA144+AA145+AA146</f>
        <v>695387.9</v>
      </c>
      <c r="AE147" s="16">
        <f>AE144+AE145+AE146</f>
        <v>696313.1</v>
      </c>
      <c r="AI147" s="16">
        <f>AI144+AI145+AI146</f>
        <v>748899.7</v>
      </c>
      <c r="AM147" s="16">
        <f>AM144+AM145+AM146</f>
        <v>757923.1</v>
      </c>
      <c r="AQ147" s="16">
        <f>AQ144+AQ145+AQ146</f>
        <v>703979.4</v>
      </c>
      <c r="AU147" s="16">
        <f>AU144+AU145+AU146</f>
        <v>715948.79999999993</v>
      </c>
    </row>
    <row r="148" spans="2:47" x14ac:dyDescent="0.25">
      <c r="B148" s="5"/>
      <c r="G148" s="15"/>
      <c r="K148" s="15"/>
      <c r="O148" s="15"/>
      <c r="S148" s="15"/>
      <c r="W148" s="15"/>
      <c r="AA148" s="15"/>
      <c r="AE148" s="15"/>
      <c r="AI148" s="15"/>
      <c r="AM148" s="15"/>
      <c r="AQ148" s="15"/>
      <c r="AU148" s="15"/>
    </row>
    <row r="149" spans="2:47" s="40" customFormat="1" x14ac:dyDescent="0.25">
      <c r="B149" s="23" t="s">
        <v>229</v>
      </c>
      <c r="C149" s="40" t="s">
        <v>57</v>
      </c>
      <c r="G149" s="16">
        <f>G132+G141+G147</f>
        <v>733974.8</v>
      </c>
      <c r="K149" s="16">
        <f>K132+K141+K147</f>
        <v>738193</v>
      </c>
      <c r="O149" s="16">
        <f>O132+O141+O147</f>
        <v>745069.60000000009</v>
      </c>
      <c r="S149" s="16">
        <f>S132+S141+S147</f>
        <v>772595.50000000012</v>
      </c>
      <c r="W149" s="16">
        <f>W132+W141+W147</f>
        <v>821568.79999999993</v>
      </c>
      <c r="AA149" s="16">
        <f>AA132+AA141+AA147</f>
        <v>858829.8</v>
      </c>
      <c r="AE149" s="16">
        <f>AE132+AE141+AE147</f>
        <v>871370.79999999993</v>
      </c>
      <c r="AI149" s="16">
        <f>AI132+AI141+AI147</f>
        <v>918261.6</v>
      </c>
      <c r="AM149" s="16">
        <f>AM132+AM141+AM147</f>
        <v>940712.1</v>
      </c>
      <c r="AQ149" s="16">
        <f>AQ132+AQ141+AQ147</f>
        <v>880906.8</v>
      </c>
      <c r="AU149" s="16">
        <f>AU132+AU141+AU147</f>
        <v>908026.59999999986</v>
      </c>
    </row>
    <row r="150" spans="2:47" x14ac:dyDescent="0.25">
      <c r="B150" s="5"/>
      <c r="G150" s="15"/>
      <c r="K150" s="15"/>
      <c r="O150" s="15"/>
      <c r="S150" s="15"/>
      <c r="W150" s="15"/>
      <c r="AA150" s="15"/>
      <c r="AE150" s="15"/>
      <c r="AI150" s="15"/>
      <c r="AM150" s="15"/>
      <c r="AQ150" s="15"/>
      <c r="AU150" s="15"/>
    </row>
    <row r="151" spans="2:47" ht="14.4" x14ac:dyDescent="0.25">
      <c r="B151" s="9" t="s">
        <v>230</v>
      </c>
      <c r="C151" s="10" t="s">
        <v>57</v>
      </c>
      <c r="G151" s="15">
        <f>G118-G149</f>
        <v>0</v>
      </c>
      <c r="K151" s="15">
        <f>K118-K149</f>
        <v>0</v>
      </c>
      <c r="O151" s="15">
        <f>O118-O149</f>
        <v>-0.30000000004656613</v>
      </c>
      <c r="S151" s="15">
        <f>S118-S149</f>
        <v>0</v>
      </c>
      <c r="W151" s="15">
        <f>W118-W149</f>
        <v>0</v>
      </c>
      <c r="AA151" s="15">
        <f>AA118-AA149</f>
        <v>0</v>
      </c>
      <c r="AE151" s="15">
        <f>AE118-AE149</f>
        <v>0</v>
      </c>
      <c r="AI151" s="15">
        <f>AI118-AI149</f>
        <v>0</v>
      </c>
      <c r="AM151" s="15">
        <f>AM118-AM149</f>
        <v>0</v>
      </c>
      <c r="AQ151" s="15">
        <f>AQ118-AQ149</f>
        <v>0</v>
      </c>
      <c r="AU151" s="15">
        <f>AU118-AU149</f>
        <v>0</v>
      </c>
    </row>
    <row r="153" spans="2:47" x14ac:dyDescent="0.25">
      <c r="B153" s="178" t="s">
        <v>231</v>
      </c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</row>
    <row r="155" spans="2:47" x14ac:dyDescent="0.25">
      <c r="B155" s="23" t="s">
        <v>232</v>
      </c>
    </row>
    <row r="156" spans="2:47" x14ac:dyDescent="0.25">
      <c r="B156" s="5" t="s">
        <v>233</v>
      </c>
      <c r="C156" s="10" t="s">
        <v>57</v>
      </c>
      <c r="AU156" s="10">
        <v>269269.40000000002</v>
      </c>
    </row>
    <row r="157" spans="2:47" x14ac:dyDescent="0.25">
      <c r="B157" s="5" t="s">
        <v>234</v>
      </c>
      <c r="C157" s="10" t="s">
        <v>57</v>
      </c>
      <c r="AU157" s="10">
        <v>19505.8</v>
      </c>
    </row>
    <row r="158" spans="2:47" x14ac:dyDescent="0.25">
      <c r="B158" s="5" t="s">
        <v>72</v>
      </c>
      <c r="C158" s="10" t="s">
        <v>57</v>
      </c>
      <c r="AU158" s="10">
        <v>-29753.8</v>
      </c>
    </row>
    <row r="159" spans="2:47" x14ac:dyDescent="0.25">
      <c r="B159" s="5" t="s">
        <v>74</v>
      </c>
      <c r="C159" s="10" t="s">
        <v>57</v>
      </c>
      <c r="AU159" s="10">
        <v>-10228</v>
      </c>
    </row>
    <row r="160" spans="2:47" x14ac:dyDescent="0.25">
      <c r="B160" s="5" t="s">
        <v>218</v>
      </c>
      <c r="C160" s="10" t="s">
        <v>57</v>
      </c>
      <c r="AU160" s="10">
        <v>12561.8</v>
      </c>
    </row>
    <row r="161" spans="2:47" x14ac:dyDescent="0.25">
      <c r="B161" s="5" t="s">
        <v>77</v>
      </c>
      <c r="C161" s="10" t="s">
        <v>57</v>
      </c>
      <c r="AU161" s="10">
        <v>0</v>
      </c>
    </row>
    <row r="162" spans="2:47" x14ac:dyDescent="0.25">
      <c r="B162" s="5" t="s">
        <v>220</v>
      </c>
      <c r="C162" s="10" t="s">
        <v>57</v>
      </c>
      <c r="AU162" s="10">
        <v>0</v>
      </c>
    </row>
    <row r="163" spans="2:47" x14ac:dyDescent="0.25">
      <c r="B163" s="5" t="s">
        <v>235</v>
      </c>
      <c r="C163" s="10" t="s">
        <v>57</v>
      </c>
      <c r="AU163" s="10">
        <v>-85084.800000000003</v>
      </c>
    </row>
    <row r="164" spans="2:47" x14ac:dyDescent="0.25">
      <c r="B164" s="23" t="s">
        <v>236</v>
      </c>
      <c r="C164" s="10" t="s">
        <v>57</v>
      </c>
      <c r="AU164" s="10">
        <f>AU156+AU157+AU158+AU159+AU160+AU161+AU162+AU163</f>
        <v>176270.40000000002</v>
      </c>
    </row>
    <row r="165" spans="2:47" x14ac:dyDescent="0.25">
      <c r="B165" s="5"/>
      <c r="C165" s="10" t="s">
        <v>57</v>
      </c>
    </row>
    <row r="166" spans="2:47" x14ac:dyDescent="0.25">
      <c r="B166" s="23" t="s">
        <v>237</v>
      </c>
      <c r="C166" s="10" t="s">
        <v>57</v>
      </c>
    </row>
    <row r="167" spans="2:47" x14ac:dyDescent="0.25">
      <c r="B167" s="5" t="s">
        <v>238</v>
      </c>
      <c r="C167" s="10" t="s">
        <v>57</v>
      </c>
      <c r="AU167" s="10">
        <v>-22787</v>
      </c>
    </row>
    <row r="168" spans="2:47" ht="14.4" x14ac:dyDescent="0.25">
      <c r="B168" s="7" t="s">
        <v>24</v>
      </c>
      <c r="C168" s="10" t="s">
        <v>57</v>
      </c>
    </row>
    <row r="169" spans="2:47" x14ac:dyDescent="0.25">
      <c r="B169" s="5" t="s">
        <v>239</v>
      </c>
      <c r="C169" s="10" t="s">
        <v>57</v>
      </c>
      <c r="AU169" s="10">
        <v>0</v>
      </c>
    </row>
    <row r="170" spans="2:47" x14ac:dyDescent="0.25">
      <c r="B170" s="5" t="s">
        <v>240</v>
      </c>
      <c r="C170" s="10" t="s">
        <v>57</v>
      </c>
      <c r="AU170" s="10">
        <v>1754.2</v>
      </c>
    </row>
    <row r="171" spans="2:47" x14ac:dyDescent="0.25">
      <c r="B171" s="5" t="s">
        <v>241</v>
      </c>
      <c r="C171" s="10" t="s">
        <v>57</v>
      </c>
      <c r="AU171" s="10">
        <v>-299.89999999999998</v>
      </c>
    </row>
    <row r="172" spans="2:47" x14ac:dyDescent="0.25">
      <c r="B172" s="5" t="s">
        <v>242</v>
      </c>
      <c r="C172" s="10" t="s">
        <v>57</v>
      </c>
      <c r="AU172" s="10">
        <v>0</v>
      </c>
    </row>
    <row r="173" spans="2:47" x14ac:dyDescent="0.25">
      <c r="B173" s="5" t="s">
        <v>243</v>
      </c>
      <c r="C173" s="10" t="s">
        <v>57</v>
      </c>
      <c r="AU173" s="10">
        <v>14891.5</v>
      </c>
    </row>
    <row r="174" spans="2:47" x14ac:dyDescent="0.25">
      <c r="B174" s="5" t="s">
        <v>244</v>
      </c>
      <c r="C174" s="10" t="s">
        <v>57</v>
      </c>
      <c r="AU174" s="10">
        <v>2483</v>
      </c>
    </row>
    <row r="175" spans="2:47" x14ac:dyDescent="0.25">
      <c r="B175" s="23" t="s">
        <v>245</v>
      </c>
      <c r="C175" s="10" t="s">
        <v>57</v>
      </c>
      <c r="AU175" s="10">
        <f>AU167+AU169+AU170+AU171+AU172+AU173+AU174</f>
        <v>-3958.2000000000007</v>
      </c>
    </row>
    <row r="176" spans="2:47" x14ac:dyDescent="0.25">
      <c r="B176" s="5"/>
      <c r="C176" s="10" t="s">
        <v>57</v>
      </c>
    </row>
    <row r="177" spans="2:47" x14ac:dyDescent="0.25">
      <c r="B177" s="23" t="s">
        <v>246</v>
      </c>
      <c r="C177" s="10" t="s">
        <v>57</v>
      </c>
    </row>
    <row r="178" spans="2:47" x14ac:dyDescent="0.25">
      <c r="B178" s="5" t="s">
        <v>247</v>
      </c>
      <c r="C178" s="10" t="s">
        <v>57</v>
      </c>
      <c r="AU178" s="10">
        <v>895</v>
      </c>
    </row>
    <row r="179" spans="2:47" x14ac:dyDescent="0.25">
      <c r="B179" s="5" t="s">
        <v>248</v>
      </c>
      <c r="C179" s="10" t="s">
        <v>57</v>
      </c>
      <c r="AU179" s="10">
        <v>-525</v>
      </c>
    </row>
    <row r="180" spans="2:47" x14ac:dyDescent="0.25">
      <c r="B180" s="5" t="s">
        <v>249</v>
      </c>
      <c r="C180" s="10" t="s">
        <v>57</v>
      </c>
      <c r="AU180" s="10">
        <v>-15.2</v>
      </c>
    </row>
    <row r="181" spans="2:47" x14ac:dyDescent="0.25">
      <c r="B181" s="5" t="s">
        <v>250</v>
      </c>
      <c r="C181" s="10" t="s">
        <v>57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AU181" s="10">
        <v>7973.3</v>
      </c>
    </row>
    <row r="182" spans="2:47" x14ac:dyDescent="0.25">
      <c r="B182" s="5" t="s">
        <v>251</v>
      </c>
      <c r="AU182" s="10">
        <v>0</v>
      </c>
    </row>
    <row r="183" spans="2:47" x14ac:dyDescent="0.25">
      <c r="B183" s="5" t="s">
        <v>252</v>
      </c>
      <c r="C183" s="10" t="s">
        <v>57</v>
      </c>
      <c r="AU183" s="10">
        <v>-177822.2</v>
      </c>
    </row>
    <row r="184" spans="2:47" x14ac:dyDescent="0.25">
      <c r="B184" s="5" t="s">
        <v>253</v>
      </c>
      <c r="C184" s="10" t="s">
        <v>57</v>
      </c>
      <c r="AU184" s="10">
        <v>-879.9</v>
      </c>
    </row>
    <row r="185" spans="2:47" x14ac:dyDescent="0.25">
      <c r="B185" s="23" t="s">
        <v>254</v>
      </c>
      <c r="C185" s="10" t="s">
        <v>58</v>
      </c>
      <c r="AU185" s="10">
        <f>AU178+AU179+AU180+AU181+AU182+AU183+AU184</f>
        <v>-170374</v>
      </c>
    </row>
    <row r="186" spans="2:47" x14ac:dyDescent="0.25">
      <c r="B186" s="5"/>
      <c r="C186" s="10" t="s">
        <v>57</v>
      </c>
    </row>
    <row r="187" spans="2:47" x14ac:dyDescent="0.25">
      <c r="B187" s="23" t="s">
        <v>255</v>
      </c>
      <c r="C187" s="10" t="s">
        <v>57</v>
      </c>
      <c r="AU187" s="10">
        <f>AU164+AU175+AU185</f>
        <v>1938.2000000000116</v>
      </c>
    </row>
    <row r="188" spans="2:47" x14ac:dyDescent="0.25">
      <c r="B188" s="5"/>
    </row>
    <row r="189" spans="2:47" x14ac:dyDescent="0.25">
      <c r="B189" s="5"/>
    </row>
    <row r="190" spans="2:47" x14ac:dyDescent="0.25">
      <c r="B190" s="5"/>
    </row>
    <row r="191" spans="2:47" x14ac:dyDescent="0.25">
      <c r="B191" s="107"/>
    </row>
    <row r="192" spans="2:47" ht="14.4" x14ac:dyDescent="0.3">
      <c r="B192" s="101"/>
    </row>
    <row r="193" spans="2:19" x14ac:dyDescent="0.25">
      <c r="B193" s="107"/>
    </row>
    <row r="194" spans="2:19" x14ac:dyDescent="0.25">
      <c r="B194" s="107"/>
    </row>
    <row r="195" spans="2:19" x14ac:dyDescent="0.25">
      <c r="B195" s="5"/>
    </row>
    <row r="196" spans="2:19" ht="14.4" x14ac:dyDescent="0.3">
      <c r="B196" s="101"/>
    </row>
    <row r="197" spans="2:19" x14ac:dyDescent="0.25">
      <c r="B197" s="23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</row>
    <row r="198" spans="2:19" x14ac:dyDescent="0.25">
      <c r="B198" s="5"/>
    </row>
    <row r="199" spans="2:19" x14ac:dyDescent="0.25">
      <c r="B199" s="23"/>
    </row>
    <row r="200" spans="2:19" x14ac:dyDescent="0.25">
      <c r="B200" s="5"/>
    </row>
    <row r="201" spans="2:19" x14ac:dyDescent="0.25">
      <c r="B201" s="5"/>
    </row>
    <row r="202" spans="2:19" x14ac:dyDescent="0.25">
      <c r="B202" s="5"/>
    </row>
    <row r="203" spans="2:19" x14ac:dyDescent="0.25">
      <c r="B203" s="5"/>
    </row>
    <row r="204" spans="2:19" x14ac:dyDescent="0.25">
      <c r="B204" s="5"/>
    </row>
    <row r="205" spans="2:19" x14ac:dyDescent="0.25">
      <c r="B205" s="5"/>
    </row>
    <row r="206" spans="2:19" x14ac:dyDescent="0.25">
      <c r="B206" s="5"/>
    </row>
    <row r="207" spans="2:19" ht="14.4" x14ac:dyDescent="0.3">
      <c r="B207" s="101"/>
    </row>
    <row r="208" spans="2:19" ht="14.4" x14ac:dyDescent="0.3">
      <c r="B208" s="101"/>
    </row>
    <row r="209" spans="2:19" ht="14.4" x14ac:dyDescent="0.25">
      <c r="B209" s="6"/>
    </row>
    <row r="210" spans="2:19" x14ac:dyDescent="0.25">
      <c r="B210" s="23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</row>
    <row r="211" spans="2:19" x14ac:dyDescent="0.25">
      <c r="B211" s="5"/>
    </row>
    <row r="212" spans="2:19" x14ac:dyDescent="0.25">
      <c r="B212" s="23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</row>
  </sheetData>
  <mergeCells count="4">
    <mergeCell ref="B11:BM11"/>
    <mergeCell ref="B81:S81"/>
    <mergeCell ref="BN11:DY11"/>
    <mergeCell ref="B153:S153"/>
  </mergeCells>
  <pageMargins left="0.7" right="0.7" top="0.75" bottom="0.75" header="0.3" footer="0.3"/>
  <ignoredErrors>
    <ignoredError sqref="I22 G22 G24 I24 K22 K2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D5E5-6F1B-4DD0-99C2-5870C4E0AA07}">
  <dimension ref="A1"/>
  <sheetViews>
    <sheetView workbookViewId="0">
      <selection activeCell="P25" sqref="P25"/>
    </sheetView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1710-F68E-4ABF-8064-7596F21ACA51}">
  <dimension ref="B1:R37"/>
  <sheetViews>
    <sheetView workbookViewId="0">
      <selection activeCell="J24" sqref="J24"/>
    </sheetView>
  </sheetViews>
  <sheetFormatPr defaultRowHeight="14.4" x14ac:dyDescent="0.3"/>
  <cols>
    <col min="2" max="2" width="24.5546875" bestFit="1" customWidth="1"/>
    <col min="3" max="3" width="16" bestFit="1" customWidth="1"/>
  </cols>
  <sheetData>
    <row r="1" spans="2:18" x14ac:dyDescent="0.3">
      <c r="C1" s="180" t="s">
        <v>410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2:18" x14ac:dyDescent="0.3">
      <c r="B2" s="128"/>
      <c r="C2" s="128" t="s">
        <v>409</v>
      </c>
      <c r="D2">
        <v>2021</v>
      </c>
      <c r="E2">
        <v>2022</v>
      </c>
      <c r="F2">
        <v>2023</v>
      </c>
      <c r="G2">
        <v>2024</v>
      </c>
      <c r="H2">
        <v>2025</v>
      </c>
      <c r="I2">
        <v>2026</v>
      </c>
      <c r="J2">
        <v>2027</v>
      </c>
      <c r="K2">
        <v>2028</v>
      </c>
      <c r="L2">
        <v>2029</v>
      </c>
      <c r="M2">
        <v>2030</v>
      </c>
      <c r="N2">
        <v>2031</v>
      </c>
      <c r="O2">
        <v>2032</v>
      </c>
      <c r="P2">
        <v>2033</v>
      </c>
      <c r="Q2">
        <v>2034</v>
      </c>
      <c r="R2">
        <v>2035</v>
      </c>
    </row>
    <row r="4" spans="2:18" x14ac:dyDescent="0.3">
      <c r="C4" s="128" t="s">
        <v>21</v>
      </c>
    </row>
    <row r="5" spans="2:18" x14ac:dyDescent="0.3">
      <c r="C5" s="128"/>
    </row>
    <row r="6" spans="2:18" x14ac:dyDescent="0.3">
      <c r="C6" s="128" t="s">
        <v>32</v>
      </c>
    </row>
    <row r="7" spans="2:18" x14ac:dyDescent="0.3">
      <c r="C7" s="128"/>
    </row>
    <row r="8" spans="2:18" x14ac:dyDescent="0.3">
      <c r="C8" s="128" t="s">
        <v>36</v>
      </c>
    </row>
    <row r="9" spans="2:18" x14ac:dyDescent="0.3">
      <c r="C9" s="128"/>
    </row>
    <row r="10" spans="2:18" x14ac:dyDescent="0.3">
      <c r="C10" s="128" t="s">
        <v>402</v>
      </c>
    </row>
    <row r="11" spans="2:18" x14ac:dyDescent="0.3">
      <c r="C11" s="128"/>
    </row>
    <row r="12" spans="2:18" x14ac:dyDescent="0.3">
      <c r="C12" s="128" t="s">
        <v>403</v>
      </c>
    </row>
    <row r="13" spans="2:18" x14ac:dyDescent="0.3">
      <c r="C13" s="128"/>
    </row>
    <row r="14" spans="2:18" x14ac:dyDescent="0.3">
      <c r="C14" s="128" t="s">
        <v>404</v>
      </c>
    </row>
    <row r="15" spans="2:18" x14ac:dyDescent="0.3">
      <c r="C15" s="128"/>
    </row>
    <row r="16" spans="2:18" x14ac:dyDescent="0.3">
      <c r="C16" s="128" t="s">
        <v>405</v>
      </c>
    </row>
    <row r="17" spans="2:18" x14ac:dyDescent="0.3">
      <c r="C17" s="128"/>
    </row>
    <row r="18" spans="2:18" x14ac:dyDescent="0.3">
      <c r="C18" s="128" t="s">
        <v>225</v>
      </c>
    </row>
    <row r="19" spans="2:18" x14ac:dyDescent="0.3">
      <c r="C19" s="128"/>
    </row>
    <row r="20" spans="2:18" x14ac:dyDescent="0.3">
      <c r="C20" s="128" t="s">
        <v>406</v>
      </c>
    </row>
    <row r="21" spans="2:18" x14ac:dyDescent="0.3">
      <c r="C21" s="128"/>
    </row>
    <row r="22" spans="2:18" s="128" customFormat="1" x14ac:dyDescent="0.3">
      <c r="B22" s="128" t="s">
        <v>407</v>
      </c>
      <c r="C22" s="128" t="s">
        <v>408</v>
      </c>
      <c r="D22" s="128">
        <f>'Adj Closing share price'!G253</f>
        <v>193.81546184738946</v>
      </c>
      <c r="E22" s="128">
        <f>'Adj Closing share price'!H253</f>
        <v>219.73366935483864</v>
      </c>
      <c r="F22" s="128">
        <f>'Adj Closing share price'!I253</f>
        <v>321.19156626506009</v>
      </c>
      <c r="G22" s="128">
        <f>'Adj Closing share price'!J253</f>
        <v>440.24918699186998</v>
      </c>
      <c r="H22" s="128">
        <f>'Adj Closing share price'!K253</f>
        <v>457.05481927710849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</row>
    <row r="23" spans="2:18" s="128" customFormat="1" x14ac:dyDescent="0.3"/>
    <row r="25" spans="2:18" x14ac:dyDescent="0.3">
      <c r="C25" t="s">
        <v>411</v>
      </c>
    </row>
    <row r="28" spans="2:18" x14ac:dyDescent="0.3">
      <c r="C28" t="s">
        <v>412</v>
      </c>
    </row>
    <row r="31" spans="2:18" x14ac:dyDescent="0.3">
      <c r="C31" t="s">
        <v>413</v>
      </c>
    </row>
    <row r="34" spans="3:3" x14ac:dyDescent="0.3">
      <c r="C34" t="s">
        <v>414</v>
      </c>
    </row>
    <row r="37" spans="3:3" x14ac:dyDescent="0.3">
      <c r="C37" t="s">
        <v>415</v>
      </c>
    </row>
  </sheetData>
  <mergeCells count="1">
    <mergeCell ref="C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AWL YoY</vt:lpstr>
      <vt:lpstr>AWL QoQ</vt:lpstr>
      <vt:lpstr>AWL segment wise</vt:lpstr>
      <vt:lpstr>AWL DCF</vt:lpstr>
      <vt:lpstr>AWL agri Busniess (RV)</vt:lpstr>
      <vt:lpstr>ITC Ltd segment</vt:lpstr>
      <vt:lpstr>ITC Ltd QoQ </vt:lpstr>
      <vt:lpstr>ITC DCF</vt:lpstr>
      <vt:lpstr>ITC Ltd (RV)</vt:lpstr>
      <vt:lpstr>Gujarat ambuja export QoQ</vt:lpstr>
      <vt:lpstr>Gujarat ambuja export segment</vt:lpstr>
      <vt:lpstr>Gujarat ambuja exports Ltd (RV)</vt:lpstr>
      <vt:lpstr>Gujarat ambuja export DCF</vt:lpstr>
      <vt:lpstr>Zydus wellness YoY</vt:lpstr>
      <vt:lpstr>Zydus wellness QoQ</vt:lpstr>
      <vt:lpstr>Zydus wellness DCF</vt:lpstr>
      <vt:lpstr>Zydus wellness (RV)</vt:lpstr>
      <vt:lpstr>Gokul agro QoQ</vt:lpstr>
      <vt:lpstr>Gokul agro resources segment</vt:lpstr>
      <vt:lpstr>Gokul agro resources DCF</vt:lpstr>
      <vt:lpstr> Gokul agro resources(RV)</vt:lpstr>
      <vt:lpstr>Dashboard</vt:lpstr>
      <vt:lpstr>Adj Closing share price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 Bhadani</dc:creator>
  <cp:lastModifiedBy>Yash Bhadani</cp:lastModifiedBy>
  <dcterms:created xsi:type="dcterms:W3CDTF">2026-03-08T06:30:06Z</dcterms:created>
  <dcterms:modified xsi:type="dcterms:W3CDTF">2026-04-01T17:47:39Z</dcterms:modified>
</cp:coreProperties>
</file>